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приложение!$A$3:$F$562</definedName>
    <definedName name="_xlnm.Print_Titles" localSheetId="0">приложение!$3:$3</definedName>
    <definedName name="_xlnm.Print_Area" localSheetId="0">приложение!$A$1:$G$562</definedName>
  </definedNames>
  <calcPr calcId="145621"/>
</workbook>
</file>

<file path=xl/calcChain.xml><?xml version="1.0" encoding="utf-8"?>
<calcChain xmlns="http://schemas.openxmlformats.org/spreadsheetml/2006/main">
  <c r="G9" i="5" l="1"/>
  <c r="G15" i="5"/>
  <c r="G16" i="5"/>
  <c r="G17" i="5"/>
  <c r="G18" i="5"/>
  <c r="G19" i="5"/>
  <c r="G21" i="5"/>
  <c r="G25" i="5"/>
  <c r="G26" i="5"/>
  <c r="G27" i="5"/>
  <c r="G28" i="5"/>
  <c r="G29" i="5"/>
  <c r="G30" i="5"/>
  <c r="G31" i="5"/>
  <c r="G32" i="5"/>
  <c r="G34" i="5"/>
  <c r="G35" i="5"/>
  <c r="G36" i="5"/>
  <c r="G37" i="5"/>
  <c r="G38" i="5"/>
  <c r="G39" i="5"/>
  <c r="G40" i="5"/>
  <c r="G41" i="5"/>
  <c r="G42" i="5"/>
  <c r="G43" i="5"/>
  <c r="G44" i="5"/>
  <c r="G45" i="5"/>
  <c r="G46" i="5"/>
  <c r="G47" i="5"/>
  <c r="G48" i="5"/>
  <c r="G49" i="5"/>
  <c r="G50" i="5"/>
  <c r="G51" i="5"/>
  <c r="G52" i="5"/>
  <c r="G53" i="5"/>
  <c r="G54" i="5"/>
  <c r="G55" i="5"/>
  <c r="G56" i="5"/>
  <c r="G58" i="5"/>
  <c r="G59" i="5"/>
  <c r="G60" i="5"/>
  <c r="G61" i="5"/>
  <c r="G62" i="5"/>
  <c r="G63" i="5"/>
  <c r="G64" i="5"/>
  <c r="G65" i="5"/>
  <c r="G66" i="5"/>
  <c r="G67" i="5"/>
  <c r="G68" i="5"/>
  <c r="G69" i="5"/>
  <c r="G70" i="5"/>
  <c r="G71" i="5"/>
  <c r="G72" i="5"/>
  <c r="G73" i="5"/>
  <c r="G74" i="5"/>
  <c r="G75" i="5"/>
  <c r="G76" i="5"/>
  <c r="G77" i="5"/>
  <c r="G78" i="5"/>
  <c r="G80" i="5"/>
  <c r="G81" i="5"/>
  <c r="G83" i="5"/>
  <c r="G84" i="5"/>
  <c r="G85" i="5"/>
  <c r="G86" i="5"/>
  <c r="G87" i="5"/>
  <c r="G88" i="5"/>
  <c r="G89" i="5"/>
  <c r="G90" i="5"/>
  <c r="G91" i="5"/>
  <c r="G92" i="5"/>
  <c r="G93" i="5"/>
  <c r="G95" i="5"/>
  <c r="G96" i="5"/>
  <c r="G97" i="5"/>
  <c r="G98" i="5"/>
  <c r="G99" i="5"/>
  <c r="G100" i="5"/>
  <c r="G101" i="5"/>
  <c r="G103" i="5"/>
  <c r="G104" i="5"/>
  <c r="G107" i="5"/>
  <c r="G108" i="5"/>
  <c r="G112" i="5"/>
  <c r="G113" i="5"/>
  <c r="G114" i="5"/>
  <c r="G115" i="5"/>
  <c r="G116" i="5"/>
  <c r="G117" i="5"/>
  <c r="G120" i="5"/>
  <c r="G121" i="5"/>
  <c r="G122" i="5"/>
  <c r="G123" i="5"/>
  <c r="G124" i="5"/>
  <c r="G125" i="5"/>
  <c r="G128" i="5"/>
  <c r="G129" i="5"/>
  <c r="G130" i="5"/>
  <c r="G133" i="5"/>
  <c r="G134" i="5"/>
  <c r="G135" i="5"/>
  <c r="G136"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70" i="5"/>
  <c r="G171" i="5"/>
  <c r="G172" i="5"/>
  <c r="G173" i="5"/>
  <c r="G174" i="5"/>
  <c r="G175" i="5"/>
  <c r="G176" i="5"/>
  <c r="G177" i="5"/>
  <c r="G178" i="5"/>
  <c r="G179" i="5"/>
  <c r="G180" i="5"/>
  <c r="G181" i="5"/>
  <c r="G182" i="5"/>
  <c r="G183" i="5"/>
  <c r="G184" i="5"/>
  <c r="G185" i="5"/>
  <c r="G186" i="5"/>
  <c r="G187"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9" i="5"/>
  <c r="G230" i="5"/>
  <c r="G231" i="5"/>
  <c r="G232" i="5"/>
  <c r="G233" i="5"/>
  <c r="G234" i="5"/>
  <c r="G235" i="5"/>
  <c r="G236" i="5"/>
  <c r="G237" i="5"/>
  <c r="G238" i="5"/>
  <c r="G239" i="5"/>
  <c r="G240" i="5"/>
  <c r="G241" i="5"/>
  <c r="G242" i="5"/>
  <c r="G243" i="5"/>
  <c r="G245" i="5"/>
  <c r="G246" i="5"/>
  <c r="G247" i="5"/>
  <c r="G248" i="5"/>
  <c r="G249" i="5"/>
  <c r="G250" i="5"/>
  <c r="G251" i="5"/>
  <c r="G252" i="5"/>
  <c r="G253" i="5"/>
  <c r="G254" i="5"/>
  <c r="G257" i="5"/>
  <c r="G258" i="5"/>
  <c r="G259" i="5"/>
  <c r="G260" i="5"/>
  <c r="G263" i="5"/>
  <c r="G264" i="5"/>
  <c r="G269" i="5"/>
  <c r="G270" i="5"/>
  <c r="G271" i="5"/>
  <c r="G272" i="5"/>
  <c r="G273" i="5"/>
  <c r="G274" i="5"/>
  <c r="G275" i="5"/>
  <c r="G276" i="5"/>
  <c r="G277" i="5"/>
  <c r="G278" i="5"/>
  <c r="G279" i="5"/>
  <c r="G280" i="5"/>
  <c r="G281" i="5"/>
  <c r="G282" i="5"/>
  <c r="G291" i="5"/>
  <c r="G292" i="5"/>
  <c r="G293" i="5"/>
  <c r="G294" i="5"/>
  <c r="G295" i="5"/>
  <c r="G296" i="5"/>
  <c r="G297" i="5"/>
  <c r="G298" i="5"/>
  <c r="G301" i="5"/>
  <c r="G302" i="5"/>
  <c r="G303" i="5"/>
  <c r="G304" i="5"/>
  <c r="G309" i="5"/>
  <c r="G310" i="5"/>
  <c r="G313" i="5"/>
  <c r="G314" i="5"/>
  <c r="G315" i="5"/>
  <c r="G316" i="5"/>
  <c r="G319" i="5"/>
  <c r="G320" i="5"/>
  <c r="G321" i="5"/>
  <c r="G322" i="5"/>
  <c r="G323" i="5"/>
  <c r="G324" i="5"/>
  <c r="G325" i="5"/>
  <c r="G326" i="5"/>
  <c r="G327" i="5"/>
  <c r="G328" i="5"/>
  <c r="G329" i="5"/>
  <c r="G330" i="5"/>
  <c r="G331" i="5"/>
  <c r="G332" i="5"/>
  <c r="G335" i="5"/>
  <c r="G336" i="5"/>
  <c r="G337" i="5"/>
  <c r="G338" i="5"/>
  <c r="G339" i="5"/>
  <c r="G340" i="5"/>
  <c r="G341" i="5"/>
  <c r="G342" i="5"/>
  <c r="G343" i="5"/>
  <c r="G344" i="5"/>
  <c r="G345" i="5"/>
  <c r="G346" i="5"/>
  <c r="G347" i="5"/>
  <c r="G348" i="5"/>
  <c r="G349" i="5"/>
  <c r="G350" i="5"/>
  <c r="G351" i="5"/>
  <c r="G354" i="5"/>
  <c r="G355" i="5"/>
  <c r="G358" i="5"/>
  <c r="G359" i="5"/>
  <c r="G361" i="5"/>
  <c r="G362" i="5"/>
  <c r="G363" i="5"/>
  <c r="G364" i="5"/>
  <c r="G365" i="5"/>
  <c r="G366" i="5"/>
  <c r="G367" i="5"/>
  <c r="G368" i="5"/>
  <c r="G369" i="5"/>
  <c r="G370" i="5"/>
  <c r="G371" i="5"/>
  <c r="G374" i="5"/>
  <c r="G381" i="5"/>
  <c r="G382" i="5"/>
  <c r="G385" i="5"/>
  <c r="G386" i="5"/>
  <c r="G387" i="5"/>
  <c r="G388" i="5"/>
  <c r="G389" i="5"/>
  <c r="G390" i="5"/>
  <c r="G391" i="5"/>
  <c r="G392" i="5"/>
  <c r="G395" i="5"/>
  <c r="G396" i="5"/>
  <c r="G397" i="5"/>
  <c r="G398" i="5"/>
  <c r="G399" i="5"/>
  <c r="G402" i="5"/>
  <c r="G403" i="5"/>
  <c r="G404" i="5"/>
  <c r="G405" i="5"/>
  <c r="G406" i="5"/>
  <c r="G407" i="5"/>
  <c r="G408" i="5"/>
  <c r="G409" i="5"/>
  <c r="G410" i="5"/>
  <c r="G411" i="5"/>
  <c r="G412" i="5"/>
  <c r="G413" i="5"/>
  <c r="G414" i="5"/>
  <c r="G415" i="5"/>
  <c r="G416" i="5"/>
  <c r="G417" i="5"/>
  <c r="G418" i="5"/>
  <c r="G419" i="5"/>
  <c r="G420" i="5"/>
  <c r="G423" i="5"/>
  <c r="G424" i="5"/>
  <c r="G425" i="5"/>
  <c r="G426" i="5"/>
  <c r="G427" i="5"/>
  <c r="G428" i="5"/>
  <c r="G429" i="5"/>
  <c r="G430" i="5"/>
  <c r="G431" i="5"/>
  <c r="G432" i="5"/>
  <c r="G433" i="5"/>
  <c r="G434" i="5"/>
  <c r="G435" i="5"/>
  <c r="G436" i="5"/>
  <c r="G439" i="5"/>
  <c r="G440" i="5"/>
  <c r="G441" i="5"/>
  <c r="G442" i="5"/>
  <c r="G443" i="5"/>
  <c r="G444" i="5"/>
  <c r="G445" i="5"/>
  <c r="G446" i="5"/>
  <c r="G447" i="5"/>
  <c r="G448" i="5"/>
  <c r="G449" i="5"/>
  <c r="G450" i="5"/>
  <c r="G451" i="5"/>
  <c r="G455" i="5"/>
  <c r="G456" i="5"/>
  <c r="G457" i="5"/>
  <c r="G458" i="5"/>
  <c r="G460" i="5"/>
  <c r="G461" i="5"/>
  <c r="G464" i="5"/>
  <c r="G467" i="5"/>
  <c r="G468" i="5"/>
  <c r="G469" i="5"/>
  <c r="G470" i="5"/>
  <c r="G471" i="5"/>
  <c r="G472" i="5"/>
  <c r="G473" i="5"/>
  <c r="G474" i="5"/>
  <c r="G475" i="5"/>
  <c r="G476" i="5"/>
  <c r="G477" i="5"/>
  <c r="G478" i="5"/>
  <c r="G479" i="5"/>
  <c r="G480" i="5"/>
  <c r="G481" i="5"/>
  <c r="G482" i="5"/>
  <c r="G485" i="5"/>
  <c r="G486" i="5"/>
  <c r="G487" i="5"/>
  <c r="G491" i="5"/>
  <c r="G492" i="5"/>
  <c r="G493" i="5"/>
  <c r="G494" i="5"/>
  <c r="G495" i="5"/>
  <c r="G496" i="5"/>
  <c r="G497" i="5"/>
  <c r="G498" i="5"/>
  <c r="G499" i="5"/>
  <c r="G500" i="5"/>
  <c r="G502" i="5"/>
  <c r="G503" i="5"/>
  <c r="G508" i="5"/>
  <c r="G510" i="5"/>
  <c r="G511" i="5"/>
  <c r="G512" i="5"/>
  <c r="G513" i="5"/>
  <c r="G514" i="5"/>
  <c r="G515" i="5"/>
  <c r="G516" i="5"/>
  <c r="G517" i="5"/>
  <c r="G519" i="5"/>
  <c r="G520" i="5"/>
  <c r="G521" i="5"/>
  <c r="G522" i="5"/>
  <c r="G523" i="5"/>
  <c r="G524" i="5"/>
  <c r="G525" i="5"/>
  <c r="G526" i="5"/>
  <c r="G527" i="5"/>
  <c r="G528" i="5"/>
  <c r="G529" i="5"/>
  <c r="G530" i="5"/>
  <c r="G531" i="5"/>
  <c r="G536" i="5"/>
  <c r="G537" i="5"/>
  <c r="G538" i="5"/>
  <c r="G539" i="5"/>
  <c r="G541" i="5"/>
  <c r="G542" i="5"/>
  <c r="G543" i="5"/>
  <c r="G544" i="5"/>
  <c r="G546" i="5"/>
  <c r="G554" i="5"/>
  <c r="G555" i="5"/>
  <c r="G556" i="5"/>
  <c r="G558" i="5"/>
  <c r="G559" i="5"/>
  <c r="G561" i="5"/>
  <c r="G562" i="5"/>
  <c r="G8" i="5"/>
  <c r="G7" i="5"/>
  <c r="G6" i="5"/>
  <c r="G5" i="5"/>
  <c r="G4" i="5"/>
  <c r="C436" i="5"/>
  <c r="C252" i="5"/>
  <c r="D252" i="5"/>
  <c r="C148" i="5"/>
  <c r="D148" i="5"/>
  <c r="C54" i="5"/>
  <c r="D54" i="5"/>
  <c r="C51" i="5"/>
  <c r="D51" i="5"/>
  <c r="C513" i="5"/>
  <c r="C512" i="5" s="1"/>
  <c r="C495" i="5"/>
  <c r="C494" i="5" s="1"/>
  <c r="C493" i="5" s="1"/>
  <c r="C491" i="5"/>
  <c r="C460" i="5"/>
  <c r="C399" i="5"/>
  <c r="C431" i="5"/>
  <c r="C433" i="5"/>
  <c r="C427" i="5"/>
  <c r="C260" i="5"/>
  <c r="C397" i="5"/>
  <c r="C344" i="5"/>
  <c r="C327" i="5"/>
  <c r="C320" i="5"/>
  <c r="C297" i="5"/>
  <c r="C291" i="5"/>
  <c r="C281" i="5"/>
  <c r="C237" i="5"/>
  <c r="C234" i="5"/>
  <c r="D234" i="5"/>
  <c r="D233" i="5" s="1"/>
  <c r="C231" i="5"/>
  <c r="C112" i="5"/>
  <c r="C107" i="5"/>
  <c r="C106" i="5" s="1"/>
  <c r="C102" i="5"/>
  <c r="C77" i="5"/>
  <c r="C70" i="5"/>
  <c r="C58" i="5"/>
  <c r="C496" i="5"/>
  <c r="D496" i="5"/>
  <c r="C489" i="5"/>
  <c r="C488" i="5" s="1"/>
  <c r="C486" i="5"/>
  <c r="C485" i="5" s="1"/>
  <c r="C481" i="5"/>
  <c r="C480" i="5" s="1"/>
  <c r="C478" i="5"/>
  <c r="D478" i="5"/>
  <c r="C475" i="5"/>
  <c r="C473" i="5"/>
  <c r="C471" i="5"/>
  <c r="C469" i="5"/>
  <c r="C467" i="5"/>
  <c r="C465" i="5"/>
  <c r="C462" i="5"/>
  <c r="C457" i="5"/>
  <c r="C455" i="5"/>
  <c r="C450" i="5"/>
  <c r="C447" i="5"/>
  <c r="C444" i="5"/>
  <c r="C441" i="5"/>
  <c r="C429" i="5"/>
  <c r="C425" i="5"/>
  <c r="C423" i="5"/>
  <c r="C421" i="5"/>
  <c r="C418" i="5"/>
  <c r="C416" i="5"/>
  <c r="C414" i="5"/>
  <c r="C412" i="5"/>
  <c r="C410" i="5"/>
  <c r="C408" i="5"/>
  <c r="C404" i="5"/>
  <c r="C402" i="5"/>
  <c r="C400" i="5"/>
  <c r="C395" i="5"/>
  <c r="C393" i="5"/>
  <c r="C391" i="5"/>
  <c r="C389" i="5"/>
  <c r="C387" i="5"/>
  <c r="C385" i="5"/>
  <c r="C383" i="5"/>
  <c r="C381" i="5"/>
  <c r="C379" i="5"/>
  <c r="C377" i="5"/>
  <c r="C375" i="5"/>
  <c r="C372" i="5"/>
  <c r="C370" i="5"/>
  <c r="C368" i="5"/>
  <c r="C365" i="5"/>
  <c r="C363" i="5"/>
  <c r="C361" i="5"/>
  <c r="C358" i="5"/>
  <c r="C356" i="5"/>
  <c r="C354" i="5"/>
  <c r="C352" i="5"/>
  <c r="C350" i="5"/>
  <c r="C348" i="5"/>
  <c r="C346" i="5"/>
  <c r="C342" i="5"/>
  <c r="C340" i="5"/>
  <c r="C335" i="5"/>
  <c r="C333" i="5"/>
  <c r="C331" i="5"/>
  <c r="C329" i="5"/>
  <c r="C325" i="5"/>
  <c r="C322" i="5"/>
  <c r="C317" i="5"/>
  <c r="C315" i="5"/>
  <c r="C313" i="5"/>
  <c r="C311" i="5"/>
  <c r="C309" i="5"/>
  <c r="C307" i="5"/>
  <c r="C305" i="5"/>
  <c r="C303" i="5"/>
  <c r="C301" i="5"/>
  <c r="C299" i="5"/>
  <c r="C295" i="5"/>
  <c r="C293" i="5"/>
  <c r="C289" i="5"/>
  <c r="D289" i="5"/>
  <c r="C287" i="5"/>
  <c r="C285" i="5"/>
  <c r="C283" i="5"/>
  <c r="C279" i="5"/>
  <c r="C277" i="5"/>
  <c r="C275" i="5"/>
  <c r="C273" i="5"/>
  <c r="C269" i="5"/>
  <c r="C267" i="5"/>
  <c r="C265" i="5"/>
  <c r="C263" i="5"/>
  <c r="C261" i="5"/>
  <c r="C257" i="5"/>
  <c r="C255" i="5"/>
  <c r="C253" i="5"/>
  <c r="C248" i="5"/>
  <c r="D248" i="5"/>
  <c r="C246" i="5"/>
  <c r="C245" i="5" s="1"/>
  <c r="D246" i="5"/>
  <c r="D245" i="5" s="1"/>
  <c r="C242" i="5"/>
  <c r="C241" i="5" s="1"/>
  <c r="C239" i="5"/>
  <c r="C233" i="5" s="1"/>
  <c r="C229" i="5"/>
  <c r="C227" i="5"/>
  <c r="C225" i="5"/>
  <c r="C223" i="5"/>
  <c r="C220" i="5"/>
  <c r="C218" i="5"/>
  <c r="C216" i="5"/>
  <c r="C214" i="5"/>
  <c r="C212" i="5"/>
  <c r="C210" i="5"/>
  <c r="C207" i="5"/>
  <c r="C205" i="5"/>
  <c r="C203" i="5"/>
  <c r="C201" i="5"/>
  <c r="C199" i="5"/>
  <c r="C195" i="5"/>
  <c r="C193" i="5"/>
  <c r="C190" i="5"/>
  <c r="C189" i="5" s="1"/>
  <c r="C186" i="5"/>
  <c r="C183" i="5"/>
  <c r="C179" i="5"/>
  <c r="C177" i="5"/>
  <c r="C175" i="5" s="1"/>
  <c r="C173" i="5"/>
  <c r="C171" i="5"/>
  <c r="C162" i="5"/>
  <c r="C161" i="5" s="1"/>
  <c r="C159" i="5"/>
  <c r="C156" i="5"/>
  <c r="C151" i="5"/>
  <c r="C145" i="5"/>
  <c r="C144" i="5" s="1"/>
  <c r="C142" i="5"/>
  <c r="C141" i="5" s="1"/>
  <c r="C135" i="5"/>
  <c r="C133" i="5"/>
  <c r="C131" i="5"/>
  <c r="C129" i="5"/>
  <c r="C126" i="5"/>
  <c r="C124" i="5"/>
  <c r="C123" i="5" s="1"/>
  <c r="C121" i="5"/>
  <c r="C118" i="5"/>
  <c r="D118" i="5"/>
  <c r="C116" i="5"/>
  <c r="D116" i="5"/>
  <c r="D112" i="5"/>
  <c r="C110" i="5"/>
  <c r="D110" i="5"/>
  <c r="D106" i="5"/>
  <c r="D102" i="5"/>
  <c r="C92" i="5"/>
  <c r="C89" i="5"/>
  <c r="C84" i="5"/>
  <c r="C81" i="5" s="1"/>
  <c r="C76" i="5" s="1"/>
  <c r="C74" i="5"/>
  <c r="C65" i="5"/>
  <c r="C62" i="5"/>
  <c r="C45" i="5"/>
  <c r="C42" i="5"/>
  <c r="C39" i="5"/>
  <c r="C36" i="5"/>
  <c r="C29" i="5"/>
  <c r="C15" i="5"/>
  <c r="C11" i="5"/>
  <c r="C7" i="5"/>
  <c r="C250" i="5" l="1"/>
  <c r="D105" i="5"/>
  <c r="C192" i="5"/>
  <c r="C69" i="5"/>
  <c r="C6" i="5"/>
  <c r="C5" i="5" s="1"/>
  <c r="C222" i="5"/>
  <c r="C198" i="5"/>
  <c r="C182" i="5"/>
  <c r="C181" i="5" s="1"/>
  <c r="C167" i="5"/>
  <c r="C166" i="5" s="1"/>
  <c r="C155" i="5"/>
  <c r="C147" i="5" s="1"/>
  <c r="C128" i="5"/>
  <c r="C120" i="5" s="1"/>
  <c r="C105" i="5"/>
  <c r="D101" i="5"/>
  <c r="C101" i="5"/>
  <c r="C61" i="5"/>
  <c r="C50" i="5"/>
  <c r="C49" i="5" s="1"/>
  <c r="C26" i="5"/>
  <c r="C25" i="5" s="1"/>
  <c r="E513" i="5"/>
  <c r="E289" i="5"/>
  <c r="E234" i="5"/>
  <c r="E138" i="5"/>
  <c r="C197" i="5" l="1"/>
  <c r="C4" i="5" s="1"/>
  <c r="C251" i="5"/>
  <c r="E478" i="5"/>
  <c r="E186" i="5"/>
  <c r="E137" i="5"/>
  <c r="E131" i="5"/>
  <c r="F34" i="5"/>
  <c r="F17" i="5"/>
  <c r="E7" i="5"/>
  <c r="C562" i="5" l="1"/>
  <c r="F560" i="5"/>
  <c r="F549" i="5"/>
  <c r="F548" i="5"/>
  <c r="F547" i="5"/>
  <c r="F545" i="5"/>
  <c r="F534" i="5"/>
  <c r="F501" i="5"/>
  <c r="E489" i="5"/>
  <c r="E488" i="5" s="1"/>
  <c r="D489" i="5"/>
  <c r="D488" i="5" s="1"/>
  <c r="F490" i="5"/>
  <c r="E481" i="5"/>
  <c r="E480" i="5" s="1"/>
  <c r="D481" i="5"/>
  <c r="D480" i="5" s="1"/>
  <c r="F483" i="5"/>
  <c r="F466" i="5"/>
  <c r="E465" i="5"/>
  <c r="D465" i="5"/>
  <c r="F454" i="5"/>
  <c r="F453" i="5"/>
  <c r="F452" i="5"/>
  <c r="F394" i="5"/>
  <c r="E393" i="5"/>
  <c r="D393" i="5"/>
  <c r="F382" i="5"/>
  <c r="E381" i="5"/>
  <c r="D381" i="5"/>
  <c r="F378" i="5"/>
  <c r="F380" i="5"/>
  <c r="E379" i="5"/>
  <c r="D379" i="5"/>
  <c r="E377" i="5"/>
  <c r="D377" i="5"/>
  <c r="F373" i="5"/>
  <c r="E372" i="5"/>
  <c r="D372" i="5"/>
  <c r="F360" i="5"/>
  <c r="F357" i="5"/>
  <c r="E356" i="5"/>
  <c r="D356" i="5"/>
  <c r="F353" i="5"/>
  <c r="E352" i="5"/>
  <c r="D352" i="5"/>
  <c r="F334" i="5"/>
  <c r="E333" i="5"/>
  <c r="D333" i="5"/>
  <c r="F312" i="5"/>
  <c r="E311" i="5"/>
  <c r="D311" i="5"/>
  <c r="F306" i="5"/>
  <c r="E305" i="5"/>
  <c r="D305" i="5"/>
  <c r="F288" i="5"/>
  <c r="E287" i="5"/>
  <c r="D287" i="5"/>
  <c r="F266" i="5"/>
  <c r="E265" i="5"/>
  <c r="D265" i="5"/>
  <c r="F262" i="5"/>
  <c r="E261" i="5"/>
  <c r="D261" i="5"/>
  <c r="F258" i="5"/>
  <c r="E257" i="5"/>
  <c r="D257" i="5"/>
  <c r="F244" i="5"/>
  <c r="E227" i="5"/>
  <c r="D227" i="5"/>
  <c r="F219" i="5"/>
  <c r="D218" i="5"/>
  <c r="F213" i="5"/>
  <c r="F196" i="5"/>
  <c r="D195" i="5"/>
  <c r="D131" i="5"/>
  <c r="F127" i="5"/>
  <c r="E126" i="5"/>
  <c r="D126" i="5"/>
  <c r="E112" i="5"/>
  <c r="E110" i="5"/>
  <c r="E106" i="5"/>
  <c r="E102" i="5"/>
  <c r="E15" i="5"/>
  <c r="D15" i="5"/>
  <c r="F23" i="5"/>
  <c r="F24" i="5"/>
  <c r="F12" i="5"/>
  <c r="F13" i="5"/>
  <c r="E11" i="5"/>
  <c r="D11" i="5"/>
  <c r="D7" i="5"/>
  <c r="F489" i="5" l="1"/>
  <c r="F488" i="5"/>
  <c r="F377" i="5"/>
  <c r="F465" i="5"/>
  <c r="F379" i="5"/>
  <c r="F393" i="5"/>
  <c r="F381" i="5"/>
  <c r="F356" i="5"/>
  <c r="F333" i="5"/>
  <c r="F372" i="5"/>
  <c r="F352" i="5"/>
  <c r="F287" i="5"/>
  <c r="F311" i="5"/>
  <c r="F257" i="5"/>
  <c r="F305" i="5"/>
  <c r="F265" i="5"/>
  <c r="F261" i="5"/>
  <c r="E6" i="5"/>
  <c r="F126" i="5"/>
  <c r="D6" i="5"/>
  <c r="F11" i="5"/>
  <c r="F459" i="5"/>
  <c r="F308" i="5"/>
  <c r="F318" i="5"/>
  <c r="E317" i="5"/>
  <c r="D317" i="5"/>
  <c r="E307" i="5"/>
  <c r="D307" i="5"/>
  <c r="E116" i="5"/>
  <c r="F307" i="5" l="1"/>
  <c r="F317" i="5"/>
  <c r="F557" i="5"/>
  <c r="F527" i="5"/>
  <c r="F520" i="5"/>
  <c r="F518" i="5"/>
  <c r="D513" i="5"/>
  <c r="D495" i="5"/>
  <c r="E496" i="5"/>
  <c r="E495" i="5" s="1"/>
  <c r="F464" i="5"/>
  <c r="F388" i="5"/>
  <c r="E387" i="5"/>
  <c r="D387" i="5"/>
  <c r="F209" i="5"/>
  <c r="E195" i="5"/>
  <c r="F195" i="5" s="1"/>
  <c r="E142" i="5"/>
  <c r="E70" i="5"/>
  <c r="F387" i="5" l="1"/>
  <c r="F21" i="5"/>
  <c r="F541" i="5" l="1"/>
  <c r="F522" i="5"/>
  <c r="F503" i="5"/>
  <c r="F487" i="5"/>
  <c r="E486" i="5"/>
  <c r="D486" i="5"/>
  <c r="D485" i="5" s="1"/>
  <c r="F476" i="5"/>
  <c r="E475" i="5"/>
  <c r="D475" i="5"/>
  <c r="F468" i="5"/>
  <c r="E467" i="5"/>
  <c r="D467" i="5"/>
  <c r="F396" i="5"/>
  <c r="D395" i="5"/>
  <c r="F386" i="5"/>
  <c r="E385" i="5"/>
  <c r="D385" i="5"/>
  <c r="F384" i="5"/>
  <c r="E383" i="5"/>
  <c r="D383" i="5"/>
  <c r="F376" i="5"/>
  <c r="E375" i="5"/>
  <c r="D375" i="5"/>
  <c r="F332" i="5"/>
  <c r="F336" i="5"/>
  <c r="E331" i="5"/>
  <c r="D331" i="5"/>
  <c r="E335" i="5"/>
  <c r="D335" i="5"/>
  <c r="F268" i="5"/>
  <c r="E267" i="5"/>
  <c r="D267" i="5"/>
  <c r="F264" i="5"/>
  <c r="E263" i="5"/>
  <c r="D263" i="5"/>
  <c r="E239" i="5"/>
  <c r="E233" i="5" s="1"/>
  <c r="E218" i="5"/>
  <c r="F218" i="5" s="1"/>
  <c r="D216" i="5"/>
  <c r="E212" i="5"/>
  <c r="E207" i="5"/>
  <c r="F184" i="5"/>
  <c r="D183" i="5"/>
  <c r="F125" i="5"/>
  <c r="D124" i="5"/>
  <c r="D123" i="5" s="1"/>
  <c r="E118" i="5"/>
  <c r="E105" i="5"/>
  <c r="F100" i="5"/>
  <c r="F335" i="5" l="1"/>
  <c r="F331" i="5"/>
  <c r="F383" i="5"/>
  <c r="F475" i="5"/>
  <c r="F467" i="5"/>
  <c r="F486" i="5"/>
  <c r="E485" i="5"/>
  <c r="F485" i="5" s="1"/>
  <c r="F375" i="5"/>
  <c r="F385" i="5"/>
  <c r="F267" i="5"/>
  <c r="F263" i="5"/>
  <c r="E395" i="5"/>
  <c r="F395" i="5" s="1"/>
  <c r="E183" i="5"/>
  <c r="F183" i="5" s="1"/>
  <c r="E248" i="5" l="1"/>
  <c r="E124" i="5"/>
  <c r="E101" i="5"/>
  <c r="F60" i="5"/>
  <c r="E123" i="5" l="1"/>
  <c r="F123" i="5" s="1"/>
  <c r="F124" i="5"/>
  <c r="F521" i="5"/>
  <c r="F472" i="5"/>
  <c r="E471" i="5"/>
  <c r="D471" i="5"/>
  <c r="F456" i="5"/>
  <c r="D455" i="5"/>
  <c r="F451" i="5"/>
  <c r="E450" i="5"/>
  <c r="D450" i="5"/>
  <c r="F471" i="5" l="1"/>
  <c r="F450" i="5"/>
  <c r="F409" i="5"/>
  <c r="E408" i="5"/>
  <c r="D408" i="5"/>
  <c r="F401" i="5"/>
  <c r="E400" i="5"/>
  <c r="D400" i="5"/>
  <c r="F338" i="5"/>
  <c r="F326" i="5"/>
  <c r="D325" i="5"/>
  <c r="F240" i="5"/>
  <c r="D239" i="5"/>
  <c r="F221" i="5"/>
  <c r="E220" i="5"/>
  <c r="D220" i="5"/>
  <c r="E216" i="5"/>
  <c r="D494" i="5" l="1"/>
  <c r="D493" i="5" s="1"/>
  <c r="F408" i="5"/>
  <c r="F400" i="5"/>
  <c r="F220" i="5"/>
  <c r="F170" i="5"/>
  <c r="E455" i="5" l="1"/>
  <c r="F455" i="5" s="1"/>
  <c r="E325" i="5"/>
  <c r="F325" i="5" l="1"/>
  <c r="E145" i="5"/>
  <c r="E74" i="5"/>
  <c r="F122" i="5" l="1"/>
  <c r="F239" i="5" l="1"/>
  <c r="F153" i="5"/>
  <c r="F392" i="5"/>
  <c r="E391" i="5"/>
  <c r="D391" i="5"/>
  <c r="F371" i="5"/>
  <c r="E370" i="5"/>
  <c r="D370" i="5"/>
  <c r="F349" i="5"/>
  <c r="E348" i="5"/>
  <c r="D348" i="5"/>
  <c r="F343" i="5"/>
  <c r="E342" i="5"/>
  <c r="D342" i="5"/>
  <c r="F339" i="5"/>
  <c r="E329" i="5"/>
  <c r="D329" i="5"/>
  <c r="F323" i="5"/>
  <c r="F324" i="5"/>
  <c r="F330" i="5"/>
  <c r="E322" i="5"/>
  <c r="D322" i="5"/>
  <c r="F391" i="5" l="1"/>
  <c r="F370" i="5"/>
  <c r="F329" i="5"/>
  <c r="F342" i="5"/>
  <c r="F322" i="5"/>
  <c r="F348" i="5"/>
  <c r="F319" i="5" l="1"/>
  <c r="F316" i="5"/>
  <c r="E315" i="5"/>
  <c r="D315" i="5"/>
  <c r="F314" i="5"/>
  <c r="E313" i="5"/>
  <c r="D313" i="5"/>
  <c r="F300" i="5"/>
  <c r="E299" i="5"/>
  <c r="D299" i="5"/>
  <c r="F284" i="5"/>
  <c r="E283" i="5"/>
  <c r="D283" i="5"/>
  <c r="F243" i="5"/>
  <c r="E242" i="5"/>
  <c r="D242" i="5"/>
  <c r="D241" i="5" s="1"/>
  <c r="F230" i="5"/>
  <c r="F224" i="5"/>
  <c r="F226" i="5"/>
  <c r="E229" i="5"/>
  <c r="D229" i="5"/>
  <c r="E225" i="5"/>
  <c r="D225" i="5"/>
  <c r="E223" i="5"/>
  <c r="D223" i="5"/>
  <c r="F215" i="5"/>
  <c r="F206" i="5"/>
  <c r="F208" i="5"/>
  <c r="F211" i="5"/>
  <c r="F200" i="5"/>
  <c r="F202" i="5"/>
  <c r="F204" i="5"/>
  <c r="D207" i="5"/>
  <c r="E214" i="5"/>
  <c r="D214" i="5"/>
  <c r="D212" i="5"/>
  <c r="F212" i="5" s="1"/>
  <c r="E210" i="5"/>
  <c r="D210" i="5"/>
  <c r="E205" i="5"/>
  <c r="D205" i="5"/>
  <c r="E203" i="5"/>
  <c r="D203" i="5"/>
  <c r="E201" i="5"/>
  <c r="D201" i="5"/>
  <c r="E199" i="5"/>
  <c r="D199" i="5"/>
  <c r="F178" i="5"/>
  <c r="D177" i="5"/>
  <c r="D151" i="5"/>
  <c r="F95" i="5"/>
  <c r="E222" i="5" l="1"/>
  <c r="D222" i="5"/>
  <c r="E198" i="5"/>
  <c r="D198" i="5"/>
  <c r="D197" i="5" s="1"/>
  <c r="F233" i="5"/>
  <c r="F201" i="5"/>
  <c r="F203" i="5"/>
  <c r="F199" i="5"/>
  <c r="F315" i="5"/>
  <c r="F299" i="5"/>
  <c r="F313" i="5"/>
  <c r="F283" i="5"/>
  <c r="F205" i="5"/>
  <c r="F229" i="5"/>
  <c r="F207" i="5"/>
  <c r="F210" i="5"/>
  <c r="F214" i="5"/>
  <c r="F223" i="5"/>
  <c r="F225" i="5"/>
  <c r="F242" i="5"/>
  <c r="E241" i="5"/>
  <c r="F222" i="5" l="1"/>
  <c r="E197" i="5"/>
  <c r="F241" i="5"/>
  <c r="F198" i="5"/>
  <c r="E45" i="5" l="1"/>
  <c r="D45" i="5"/>
  <c r="F47" i="5"/>
  <c r="E42" i="5"/>
  <c r="D42" i="5"/>
  <c r="F44" i="5"/>
  <c r="E39" i="5"/>
  <c r="D39" i="5"/>
  <c r="F41" i="5"/>
  <c r="E36" i="5"/>
  <c r="D36" i="5"/>
  <c r="F38" i="5"/>
  <c r="F35" i="5"/>
  <c r="F32" i="5"/>
  <c r="E29" i="5" l="1"/>
  <c r="E26" i="5" s="1"/>
  <c r="D29" i="5"/>
  <c r="D26" i="5" s="1"/>
  <c r="E25" i="5" l="1"/>
  <c r="F470" i="5"/>
  <c r="E469" i="5"/>
  <c r="D469" i="5"/>
  <c r="E410" i="5"/>
  <c r="E177" i="5"/>
  <c r="F146" i="5"/>
  <c r="F8" i="5"/>
  <c r="F9" i="5"/>
  <c r="F16" i="5"/>
  <c r="F18" i="5"/>
  <c r="F19" i="5"/>
  <c r="F27" i="5"/>
  <c r="F28" i="5"/>
  <c r="F30" i="5"/>
  <c r="F31" i="5"/>
  <c r="F37" i="5"/>
  <c r="F40" i="5"/>
  <c r="F43" i="5"/>
  <c r="F46" i="5"/>
  <c r="F52" i="5"/>
  <c r="F55" i="5"/>
  <c r="F63" i="5"/>
  <c r="F64" i="5"/>
  <c r="F66" i="5"/>
  <c r="F67" i="5"/>
  <c r="F68" i="5"/>
  <c r="F71" i="5"/>
  <c r="F72" i="5"/>
  <c r="F75" i="5"/>
  <c r="F80" i="5"/>
  <c r="F82" i="5"/>
  <c r="F83" i="5"/>
  <c r="F85" i="5"/>
  <c r="F86" i="5"/>
  <c r="F87" i="5"/>
  <c r="F88" i="5"/>
  <c r="F90" i="5"/>
  <c r="F91" i="5"/>
  <c r="F93" i="5"/>
  <c r="F96" i="5"/>
  <c r="F97" i="5"/>
  <c r="F98" i="5"/>
  <c r="F99" i="5"/>
  <c r="F130" i="5"/>
  <c r="F134" i="5"/>
  <c r="F136" i="5"/>
  <c r="F143" i="5"/>
  <c r="F149" i="5"/>
  <c r="F150" i="5"/>
  <c r="F152" i="5"/>
  <c r="F157" i="5"/>
  <c r="F158" i="5"/>
  <c r="F160" i="5"/>
  <c r="F163" i="5"/>
  <c r="F164" i="5"/>
  <c r="F165" i="5"/>
  <c r="F168" i="5"/>
  <c r="F172" i="5"/>
  <c r="F174" i="5"/>
  <c r="F180" i="5"/>
  <c r="F187" i="5"/>
  <c r="F191" i="5"/>
  <c r="F194" i="5"/>
  <c r="F254" i="5"/>
  <c r="F256" i="5"/>
  <c r="F270" i="5"/>
  <c r="F271" i="5"/>
  <c r="F272" i="5"/>
  <c r="F274" i="5"/>
  <c r="F276" i="5"/>
  <c r="F278" i="5"/>
  <c r="F280" i="5"/>
  <c r="F286" i="5"/>
  <c r="F294" i="5"/>
  <c r="F296" i="5"/>
  <c r="F302" i="5"/>
  <c r="F304" i="5"/>
  <c r="F310" i="5"/>
  <c r="F337" i="5"/>
  <c r="F341" i="5"/>
  <c r="F347" i="5"/>
  <c r="F351" i="5"/>
  <c r="F355" i="5"/>
  <c r="F359" i="5"/>
  <c r="F362" i="5"/>
  <c r="F364" i="5"/>
  <c r="F366" i="5"/>
  <c r="F369" i="5"/>
  <c r="F374" i="5"/>
  <c r="F390" i="5"/>
  <c r="F403" i="5"/>
  <c r="F405" i="5"/>
  <c r="F406" i="5"/>
  <c r="F407" i="5"/>
  <c r="F411" i="5"/>
  <c r="F413" i="5"/>
  <c r="F415" i="5"/>
  <c r="F417" i="5"/>
  <c r="F419" i="5"/>
  <c r="F420" i="5"/>
  <c r="F422" i="5"/>
  <c r="F424" i="5"/>
  <c r="F426" i="5"/>
  <c r="F430" i="5"/>
  <c r="F435" i="5"/>
  <c r="F439" i="5"/>
  <c r="F440" i="5"/>
  <c r="F442" i="5"/>
  <c r="F443" i="5"/>
  <c r="F445" i="5"/>
  <c r="F448" i="5"/>
  <c r="F458" i="5"/>
  <c r="F463" i="5"/>
  <c r="F474" i="5"/>
  <c r="F482" i="5"/>
  <c r="F538" i="5"/>
  <c r="F539" i="5"/>
  <c r="D512" i="5"/>
  <c r="F495" i="5"/>
  <c r="E473" i="5"/>
  <c r="D473" i="5"/>
  <c r="E462" i="5"/>
  <c r="D462" i="5"/>
  <c r="E457" i="5"/>
  <c r="D457" i="5"/>
  <c r="E447" i="5"/>
  <c r="D447" i="5"/>
  <c r="E444" i="5"/>
  <c r="D444" i="5"/>
  <c r="E441" i="5"/>
  <c r="E436" i="5" s="1"/>
  <c r="D441" i="5"/>
  <c r="E429" i="5"/>
  <c r="D429" i="5"/>
  <c r="E425" i="5"/>
  <c r="D425" i="5"/>
  <c r="E423" i="5"/>
  <c r="D423" i="5"/>
  <c r="E421" i="5"/>
  <c r="D421" i="5"/>
  <c r="E418" i="5"/>
  <c r="D418" i="5"/>
  <c r="E416" i="5"/>
  <c r="D416" i="5"/>
  <c r="E414" i="5"/>
  <c r="D414" i="5"/>
  <c r="E412" i="5"/>
  <c r="D412" i="5"/>
  <c r="D410" i="5"/>
  <c r="E404" i="5"/>
  <c r="D404" i="5"/>
  <c r="E402" i="5"/>
  <c r="D402" i="5"/>
  <c r="D399" i="5" s="1"/>
  <c r="E389" i="5"/>
  <c r="D389" i="5"/>
  <c r="E368" i="5"/>
  <c r="D368" i="5"/>
  <c r="E365" i="5"/>
  <c r="E363" i="5"/>
  <c r="D363" i="5"/>
  <c r="E361" i="5"/>
  <c r="D361" i="5"/>
  <c r="E358" i="5"/>
  <c r="D358" i="5"/>
  <c r="E354" i="5"/>
  <c r="D354" i="5"/>
  <c r="E350" i="5"/>
  <c r="D350" i="5"/>
  <c r="E346" i="5"/>
  <c r="D346" i="5"/>
  <c r="E340" i="5"/>
  <c r="D340" i="5"/>
  <c r="E309" i="5"/>
  <c r="D309" i="5"/>
  <c r="E303" i="5"/>
  <c r="D303" i="5"/>
  <c r="E301" i="5"/>
  <c r="D301" i="5"/>
  <c r="E295" i="5"/>
  <c r="D295" i="5"/>
  <c r="E293" i="5"/>
  <c r="D293" i="5"/>
  <c r="E285" i="5"/>
  <c r="D285" i="5"/>
  <c r="E279" i="5"/>
  <c r="D279" i="5"/>
  <c r="E277" i="5"/>
  <c r="D277" i="5"/>
  <c r="E275" i="5"/>
  <c r="D275" i="5"/>
  <c r="E273" i="5"/>
  <c r="D273" i="5"/>
  <c r="E269" i="5"/>
  <c r="D269" i="5"/>
  <c r="E255" i="5"/>
  <c r="D255" i="5"/>
  <c r="E253" i="5"/>
  <c r="E252" i="5" s="1"/>
  <c r="D253" i="5"/>
  <c r="E246" i="5"/>
  <c r="E245" i="5" s="1"/>
  <c r="E193" i="5"/>
  <c r="E192" i="5" s="1"/>
  <c r="E190" i="5"/>
  <c r="E189" i="5" s="1"/>
  <c r="E182" i="5"/>
  <c r="E179" i="5"/>
  <c r="E173" i="5"/>
  <c r="E171" i="5"/>
  <c r="E162" i="5"/>
  <c r="E161" i="5" s="1"/>
  <c r="E159" i="5"/>
  <c r="E156" i="5"/>
  <c r="D156" i="5"/>
  <c r="E151" i="5"/>
  <c r="E148" i="5" s="1"/>
  <c r="E144" i="5"/>
  <c r="E141" i="5"/>
  <c r="E135" i="5"/>
  <c r="E133" i="5"/>
  <c r="E129" i="5"/>
  <c r="E121" i="5"/>
  <c r="E92" i="5"/>
  <c r="E89" i="5"/>
  <c r="E84" i="5"/>
  <c r="E81" i="5" s="1"/>
  <c r="E65" i="5"/>
  <c r="E62" i="5"/>
  <c r="E54" i="5"/>
  <c r="E51" i="5"/>
  <c r="F42" i="5"/>
  <c r="D365" i="5"/>
  <c r="D162" i="5"/>
  <c r="D161" i="5" s="1"/>
  <c r="D89" i="5"/>
  <c r="D70" i="5"/>
  <c r="D65" i="5"/>
  <c r="D62" i="5"/>
  <c r="F29" i="5"/>
  <c r="D193" i="5"/>
  <c r="D192" i="5" s="1"/>
  <c r="D190" i="5"/>
  <c r="D189" i="5" s="1"/>
  <c r="D186" i="5"/>
  <c r="D179" i="5"/>
  <c r="D175" i="5" s="1"/>
  <c r="D173" i="5"/>
  <c r="D171" i="5"/>
  <c r="D159" i="5"/>
  <c r="D145" i="5"/>
  <c r="D144" i="5" s="1"/>
  <c r="D142" i="5"/>
  <c r="D141" i="5" s="1"/>
  <c r="D135" i="5"/>
  <c r="D133" i="5"/>
  <c r="D129" i="5"/>
  <c r="D121" i="5"/>
  <c r="D92" i="5"/>
  <c r="D84" i="5"/>
  <c r="D81" i="5" s="1"/>
  <c r="D74" i="5"/>
  <c r="F74" i="5" s="1"/>
  <c r="F39" i="5"/>
  <c r="F449" i="5"/>
  <c r="D260" i="5" l="1"/>
  <c r="E260" i="5"/>
  <c r="E128" i="5"/>
  <c r="E399" i="5"/>
  <c r="E120" i="5"/>
  <c r="D436" i="5"/>
  <c r="F252" i="5"/>
  <c r="E175" i="5"/>
  <c r="F175" i="5" s="1"/>
  <c r="D128" i="5"/>
  <c r="D120" i="5" s="1"/>
  <c r="D50" i="5"/>
  <c r="D49" i="5" s="1"/>
  <c r="E50" i="5"/>
  <c r="E49" i="5" s="1"/>
  <c r="F177" i="5"/>
  <c r="E167" i="5"/>
  <c r="F416" i="5"/>
  <c r="F421" i="5"/>
  <c r="F285" i="5"/>
  <c r="F186" i="5"/>
  <c r="D182" i="5"/>
  <c r="F89" i="5"/>
  <c r="F295" i="5"/>
  <c r="F309" i="5"/>
  <c r="F404" i="5"/>
  <c r="F425" i="5"/>
  <c r="F462" i="5"/>
  <c r="F365" i="5"/>
  <c r="F410" i="5"/>
  <c r="F151" i="5"/>
  <c r="F190" i="5"/>
  <c r="F135" i="5"/>
  <c r="F173" i="5"/>
  <c r="D167" i="5"/>
  <c r="D166" i="5" s="1"/>
  <c r="F179" i="5"/>
  <c r="F171" i="5"/>
  <c r="E76" i="5"/>
  <c r="F65" i="5"/>
  <c r="F293" i="5"/>
  <c r="F389" i="5"/>
  <c r="F412" i="5"/>
  <c r="F423" i="5"/>
  <c r="F429" i="5"/>
  <c r="F444" i="5"/>
  <c r="F447" i="5"/>
  <c r="F473" i="5"/>
  <c r="F62" i="5"/>
  <c r="F121" i="5"/>
  <c r="F457" i="5"/>
  <c r="F7" i="5"/>
  <c r="F156" i="5"/>
  <c r="F144" i="5"/>
  <c r="F15" i="5"/>
  <c r="D69" i="5"/>
  <c r="F70" i="5"/>
  <c r="F84" i="5"/>
  <c r="F145" i="5"/>
  <c r="F255" i="5"/>
  <c r="F368" i="5"/>
  <c r="F402" i="5"/>
  <c r="E494" i="5"/>
  <c r="F494" i="5" s="1"/>
  <c r="F253" i="5"/>
  <c r="D155" i="5"/>
  <c r="D147" i="5" s="1"/>
  <c r="F51" i="5"/>
  <c r="F133" i="5"/>
  <c r="E69" i="5"/>
  <c r="F92" i="5"/>
  <c r="F162" i="5"/>
  <c r="F159" i="5"/>
  <c r="F340" i="5"/>
  <c r="F275" i="5"/>
  <c r="F301" i="5"/>
  <c r="F414" i="5"/>
  <c r="F418" i="5"/>
  <c r="F441" i="5"/>
  <c r="E155" i="5"/>
  <c r="E147" i="5" s="1"/>
  <c r="F54" i="5"/>
  <c r="F142" i="5"/>
  <c r="F193" i="5"/>
  <c r="F269" i="5"/>
  <c r="F273" i="5"/>
  <c r="F354" i="5"/>
  <c r="F361" i="5"/>
  <c r="F363" i="5"/>
  <c r="E181" i="5"/>
  <c r="F189" i="5"/>
  <c r="F148" i="5"/>
  <c r="F192" i="5"/>
  <c r="F279" i="5"/>
  <c r="F346" i="5"/>
  <c r="F350" i="5"/>
  <c r="E61" i="5"/>
  <c r="D61" i="5"/>
  <c r="F469" i="5"/>
  <c r="F129" i="5"/>
  <c r="F277" i="5"/>
  <c r="F303" i="5"/>
  <c r="F358" i="5"/>
  <c r="F45" i="5"/>
  <c r="F36" i="5"/>
  <c r="E5" i="5"/>
  <c r="D5" i="5"/>
  <c r="F6" i="5"/>
  <c r="D76" i="5"/>
  <c r="D25" i="5"/>
  <c r="F25" i="5" s="1"/>
  <c r="F26" i="5"/>
  <c r="F141" i="5"/>
  <c r="F161" i="5"/>
  <c r="D250" i="5" l="1"/>
  <c r="F436" i="5"/>
  <c r="E493" i="5"/>
  <c r="E166" i="5"/>
  <c r="F166" i="5" s="1"/>
  <c r="F69" i="5"/>
  <c r="F49" i="5"/>
  <c r="F399" i="5"/>
  <c r="F167" i="5"/>
  <c r="F81" i="5"/>
  <c r="F155" i="5"/>
  <c r="F50" i="5"/>
  <c r="D251" i="5"/>
  <c r="E251" i="5"/>
  <c r="F260" i="5"/>
  <c r="F128" i="5"/>
  <c r="F120" i="5"/>
  <c r="F76" i="5"/>
  <c r="F197" i="5"/>
  <c r="F61" i="5"/>
  <c r="F147" i="5"/>
  <c r="F5" i="5"/>
  <c r="F182" i="5"/>
  <c r="D181" i="5"/>
  <c r="F493" i="5" l="1"/>
  <c r="E4" i="5"/>
  <c r="F251" i="5"/>
  <c r="D4" i="5"/>
  <c r="D562" i="5" s="1"/>
  <c r="F181" i="5"/>
  <c r="F4" i="5" l="1"/>
  <c r="F513" i="5"/>
  <c r="E512" i="5"/>
  <c r="F512" i="5" s="1"/>
  <c r="E250" i="5" l="1"/>
  <c r="F250" i="5" s="1"/>
  <c r="E562" i="5" l="1"/>
  <c r="F562" i="5" s="1"/>
</calcChain>
</file>

<file path=xl/sharedStrings.xml><?xml version="1.0" encoding="utf-8"?>
<sst xmlns="http://schemas.openxmlformats.org/spreadsheetml/2006/main" count="1126" uniqueCount="1120">
  <si>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</si>
  <si>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</si>
  <si>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</si>
  <si>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</si>
  <si>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</si>
  <si>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</si>
  <si>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</si>
  <si>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</si>
  <si>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</si>
  <si>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</si>
  <si>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</si>
  <si>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</si>
  <si>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</si>
  <si>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</si>
  <si>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</si>
  <si>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</si>
  <si>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</si>
  <si>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</si>
  <si>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</si>
  <si>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</si>
  <si>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</si>
  <si>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</si>
  <si>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</si>
  <si>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</si>
  <si>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</si>
  <si>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</si>
  <si>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</si>
  <si>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</si>
  <si>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</si>
  <si>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</si>
  <si>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</si>
  <si>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</si>
  <si>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</si>
  <si>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</si>
  <si>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</si>
  <si>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</si>
  <si>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</si>
  <si>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</si>
  <si>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</si>
  <si>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</si>
  <si>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</si>
  <si>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</si>
  <si>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</si>
  <si>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</si>
  <si>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</si>
  <si>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</si>
  <si>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</si>
  <si>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</si>
  <si>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</si>
  <si>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</si>
  <si>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</si>
  <si>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</si>
  <si>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</si>
  <si>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</si>
  <si>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</si>
  <si>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</si>
  <si>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</si>
  <si>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</si>
  <si>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</si>
  <si>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</si>
  <si>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</si>
  <si>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</si>
  <si>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</si>
  <si>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</si>
  <si>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</si>
  <si>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</si>
  <si>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</si>
  <si>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</si>
  <si>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</si>
  <si>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</si>
  <si>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</si>
  <si>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</si>
  <si>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</si>
  <si>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</si>
  <si>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</si>
  <si>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</si>
  <si>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</si>
  <si>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</si>
  <si>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</si>
  <si>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</si>
  <si>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</si>
  <si>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</si>
  <si>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</si>
  <si>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</si>
  <si>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</si>
  <si>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</si>
  <si>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</si>
  <si>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</si>
  <si>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</si>
  <si>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</si>
  <si>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</si>
  <si>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</si>
  <si>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</si>
  <si>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</si>
  <si>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</si>
  <si>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</si>
  <si>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</si>
  <si>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</si>
  <si>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</si>
  <si>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</si>
  <si>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</si>
  <si>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</si>
  <si>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</si>
  <si>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</si>
  <si>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</si>
  <si>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</si>
  <si>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</si>
  <si>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</si>
  <si>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</si>
  <si>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</si>
  <si>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</si>
  <si>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</si>
  <si>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</si>
  <si>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</si>
  <si>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</si>
  <si>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</si>
  <si>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</si>
  <si>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</si>
  <si>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</si>
  <si>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</si>
  <si>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</si>
  <si>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</si>
  <si>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</si>
  <si>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</si>
  <si>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</si>
  <si>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</si>
  <si>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</si>
  <si>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</si>
  <si>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</si>
  <si>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</si>
  <si>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</si>
  <si>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</si>
  <si>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</si>
  <si>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</si>
  <si>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</si>
  <si>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</si>
  <si>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</si>
  <si>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</si>
  <si>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</si>
  <si>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</si>
  <si>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</si>
  <si>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</si>
  <si>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</si>
  <si>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</si>
  <si>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</si>
  <si>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</si>
  <si>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</si>
  <si>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</si>
  <si>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</si>
  <si>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</si>
  <si>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</si>
  <si>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</si>
  <si>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</si>
  <si>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</si>
  <si>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</si>
  <si>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</si>
  <si>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</si>
  <si>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</si>
  <si>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</si>
  <si>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</si>
  <si>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</si>
  <si>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</si>
  <si>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</si>
  <si>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</si>
  <si>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</si>
  <si>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</si>
  <si>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</si>
  <si>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</si>
  <si>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</si>
  <si>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</si>
  <si>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</si>
  <si>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</si>
  <si>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</si>
  <si>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</si>
  <si>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</si>
  <si>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</si>
  <si>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</si>
  <si>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</si>
  <si>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</si>
  <si>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</si>
  <si>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</si>
  <si>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</si>
  <si>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</si>
  <si>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</si>
  <si>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</si>
  <si>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</si>
  <si>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</si>
  <si>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</si>
  <si>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</si>
  <si>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</si>
  <si>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</si>
  <si>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</si>
  <si>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</si>
  <si>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</si>
  <si>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</si>
  <si>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</si>
  <si>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</si>
  <si>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</si>
  <si>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</si>
  <si>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</si>
  <si>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</si>
  <si>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</si>
  <si>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</si>
  <si>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</si>
  <si>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</si>
  <si>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</si>
  <si>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</si>
  <si>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</si>
  <si>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</si>
  <si>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</si>
  <si>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</si>
  <si>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</si>
  <si>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</si>
  <si>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</si>
  <si>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</si>
  <si>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</si>
  <si>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</si>
  <si>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</si>
  <si>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</si>
  <si>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</si>
  <si>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</si>
  <si>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</si>
  <si>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</si>
  <si>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</si>
  <si>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</si>
  <si>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</si>
  <si>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</si>
  <si>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</si>
  <si>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</si>
  <si>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</si>
  <si>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</si>
  <si>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</si>
  <si>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</si>
  <si>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</si>
  <si>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</si>
  <si>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</si>
  <si>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</si>
  <si>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</si>
  <si>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</si>
  <si>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</si>
  <si>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</si>
  <si>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</si>
  <si>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</si>
  <si>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</si>
  <si>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</si>
  <si>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</si>
  <si>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</si>
  <si>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</si>
  <si>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</si>
  <si>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</si>
  <si>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</si>
  <si>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</si>
  <si>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</si>
  <si>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</si>
  <si>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</si>
  <si>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</si>
  <si>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</si>
  <si>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</si>
  <si>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</si>
  <si>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</si>
  <si>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</si>
  <si>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</si>
  <si>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</si>
  <si>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</si>
  <si>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</si>
  <si>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</si>
  <si>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</si>
  <si>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</si>
  <si>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</si>
  <si>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</si>
  <si>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</si>
  <si>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</si>
  <si>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</si>
  <si>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</si>
  <si>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</si>
  <si>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</si>
  <si>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</si>
  <si>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</si>
  <si>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</si>
  <si>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</si>
  <si>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</si>
  <si>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</si>
  <si>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</si>
  <si>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</si>
  <si>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</si>
  <si>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</si>
  <si>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</si>
  <si>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</si>
  <si>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</si>
  <si>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</si>
  <si>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</si>
  <si>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</si>
  <si>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</si>
  <si>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</si>
  <si>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</si>
  <si>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</si>
  <si>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</si>
  <si>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</si>
  <si>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</si>
  <si>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</si>
  <si>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</si>
  <si>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</si>
  <si>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</si>
  <si>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</si>
  <si>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</si>
  <si>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</si>
  <si>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</si>
  <si>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</si>
  <si>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</si>
  <si>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</si>
  <si>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</si>
  <si>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</si>
  <si>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</si>
  <si>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</si>
  <si>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</si>
  <si>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</si>
  <si>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</si>
  <si>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</si>
  <si>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</si>
  <si>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</si>
  <si>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</si>
  <si>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</si>
  <si>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</si>
  <si>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</si>
  <si>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</si>
  <si>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</si>
  <si>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</si>
  <si>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</si>
  <si>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</si>
  <si>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</si>
  <si>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</si>
  <si>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</si>
  <si>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</si>
  <si>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</si>
  <si>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</si>
  <si>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</si>
  <si>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</si>
  <si>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</si>
  <si>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</si>
  <si>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</si>
  <si>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</si>
  <si>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</si>
  <si>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</si>
  <si>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</si>
  <si>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</si>
  <si>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</si>
  <si>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</si>
  <si>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</si>
  <si>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</si>
  <si>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</si>
  <si>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</si>
  <si>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</si>
  <si>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</si>
  <si>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</si>
  <si>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</si>
  <si>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</si>
  <si>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</si>
  <si>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</si>
  <si>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</si>
  <si>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</si>
  <si>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</si>
  <si>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</si>
  <si>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</si>
  <si>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</si>
  <si>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</si>
  <si>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</si>
  <si>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</si>
  <si>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</si>
  <si>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</si>
  <si>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</si>
  <si>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</si>
  <si>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</si>
  <si>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</si>
  <si>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</si>
  <si>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</si>
  <si>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</si>
  <si>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</si>
  <si>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</si>
  <si>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</si>
  <si>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</si>
  <si>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</si>
  <si>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</si>
  <si>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</si>
  <si>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</si>
  <si>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</si>
  <si>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</si>
  <si>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</si>
  <si>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</si>
  <si>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</si>
  <si>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</si>
  <si>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</si>
  <si>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</si>
  <si>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</si>
  <si>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</si>
  <si>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</si>
  <si>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</si>
  <si>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</si>
  <si>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</si>
  <si>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</si>
  <si>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</si>
  <si>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</si>
  <si>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</si>
  <si>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</si>
  <si>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</si>
  <si>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</si>
  <si>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</si>
  <si>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</si>
  <si>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</si>
  <si>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</si>
  <si>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</si>
  <si>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</si>
  <si>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</si>
  <si>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</si>
  <si>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</si>
  <si>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</si>
  <si>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</si>
  <si>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</si>
  <si>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</si>
  <si>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</si>
  <si>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</si>
  <si>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</si>
  <si>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</si>
  <si>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</si>
  <si>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</si>
  <si>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</si>
  <si>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</si>
  <si>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</si>
  <si>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</si>
  <si>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</si>
  <si>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</si>
  <si>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</si>
  <si>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</si>
  <si>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</si>
  <si>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</si>
  <si>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</si>
  <si>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</si>
  <si>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</si>
  <si>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</si>
  <si>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</si>
  <si>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</si>
  <si>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</si>
  <si>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</si>
  <si>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</si>
  <si>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</si>
  <si>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</si>
  <si>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</si>
  <si>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</si>
  <si>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</si>
  <si>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</si>
  <si>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</si>
  <si>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</si>
  <si>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</si>
  <si>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</si>
  <si>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</si>
  <si>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</si>
  <si>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</si>
  <si>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</si>
  <si>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</si>
  <si>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</si>
  <si>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</si>
  <si>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</si>
  <si>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</si>
  <si>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</si>
  <si>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</si>
  <si>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</si>
  <si>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</si>
  <si>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</si>
  <si>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</si>
  <si>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</si>
  <si>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</si>
  <si>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</si>
  <si>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</si>
  <si>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</si>
  <si>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</si>
  <si>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</si>
  <si>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</si>
  <si>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</si>
  <si>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</si>
  <si>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</si>
  <si>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</si>
  <si>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</si>
  <si>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</si>
  <si>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</si>
  <si>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</si>
  <si>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</si>
  <si>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</si>
  <si>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</si>
  <si>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</si>
  <si>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</si>
  <si>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</si>
  <si>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</si>
  <si>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</si>
  <si>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</si>
  <si>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</si>
  <si>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</si>
  <si>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</si>
  <si>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</si>
  <si>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</si>
  <si>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</si>
  <si>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</si>
  <si>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</si>
  <si>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</si>
  <si>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</si>
  <si>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</si>
  <si>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</si>
  <si>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</si>
  <si>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</si>
  <si>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</si>
  <si>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</si>
  <si>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</si>
  <si>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</si>
  <si>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</si>
  <si>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</si>
  <si>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</si>
  <si>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</si>
  <si>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</si>
  <si>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</si>
  <si>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</si>
  <si>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</si>
  <si>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</si>
  <si>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</si>
  <si>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</si>
  <si>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</si>
  <si>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</si>
  <si>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</si>
  <si>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</si>
  <si>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</si>
  <si>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</si>
  <si>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</si>
  <si>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</si>
  <si>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</si>
  <si>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</si>
  <si>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</si>
  <si>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</si>
  <si>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</si>
  <si>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</si>
  <si>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</si>
  <si>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</si>
  <si>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</si>
  <si>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</si>
  <si>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</si>
  <si>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</si>
  <si>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</si>
  <si>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</si>
  <si>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</si>
  <si>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</si>
  <si>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</si>
  <si>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</si>
  <si>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</si>
  <si>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</si>
  <si>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</si>
  <si>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</si>
  <si>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</si>
  <si>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</si>
  <si>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</si>
  <si>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</si>
  <si>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</si>
  <si>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</si>
  <si>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</si>
  <si>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</si>
  <si>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</si>
  <si>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</si>
  <si>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</si>
  <si>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</si>
  <si>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</si>
  <si>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</si>
  <si>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</si>
  <si>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</si>
  <si>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</si>
  <si>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</si>
  <si>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</si>
  <si>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</si>
  <si>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</si>
  <si>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</si>
  <si>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</si>
  <si>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</si>
  <si>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</si>
  <si>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</si>
  <si>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</si>
  <si>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</si>
  <si>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</si>
  <si>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</si>
  <si>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</si>
  <si>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</si>
  <si>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</si>
  <si>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</si>
  <si>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</si>
  <si>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</si>
  <si>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</si>
  <si>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</si>
  <si>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</si>
  <si>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</si>
  <si>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</si>
  <si>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</si>
  <si>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</si>
  <si>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</si>
  <si>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</si>
  <si>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</si>
  <si>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</si>
  <si>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</si>
  <si>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</si>
  <si>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</si>
  <si>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</si>
  <si>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</si>
  <si>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</si>
  <si>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</si>
  <si>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</si>
  <si>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</si>
  <si>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</si>
  <si>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</si>
  <si>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</si>
  <si>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</si>
  <si>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</si>
  <si>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</si>
  <si>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</si>
  <si>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</si>
  <si>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</si>
  <si>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</si>
  <si>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</si>
  <si>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</si>
  <si>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</si>
  <si>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</si>
  <si>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</si>
  <si>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</si>
  <si>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</si>
  <si>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</si>
  <si>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</si>
  <si>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</si>
  <si>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</si>
  <si>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</si>
  <si>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</si>
  <si>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</si>
  <si>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</si>
  <si>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</si>
  <si>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</si>
  <si>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</si>
  <si>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</si>
  <si>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</si>
  <si>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</si>
  <si>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</si>
  <si>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</si>
  <si>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</si>
  <si>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</si>
  <si>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</si>
  <si>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</si>
  <si>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</si>
  <si>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</si>
  <si>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</si>
  <si>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</si>
  <si>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</si>
  <si>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</si>
  <si>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</si>
  <si>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</si>
  <si>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</si>
  <si>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</si>
  <si>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</si>
  <si>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</si>
  <si>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</si>
  <si>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</si>
  <si>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</si>
  <si>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</si>
  <si>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</si>
  <si>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</si>
  <si>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</si>
  <si>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</si>
  <si>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</si>
  <si>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</si>
  <si>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</si>
  <si>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</si>
  <si>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</si>
  <si>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</si>
  <si>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</si>
  <si>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</si>
  <si>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</si>
  <si>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</si>
  <si>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</si>
  <si>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</si>
  <si>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</si>
  <si>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</si>
  <si>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</si>
  <si>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</si>
  <si>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</si>
  <si>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</si>
  <si>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</si>
  <si>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</si>
  <si>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</si>
  <si>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</si>
  <si>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</si>
  <si>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</si>
  <si>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</si>
  <si>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</si>
  <si>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</si>
  <si>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</si>
  <si>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</si>
  <si>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</si>
  <si>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</si>
  <si>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</si>
  <si>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</si>
  <si>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</si>
  <si>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</si>
  <si>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</si>
  <si>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</si>
  <si>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</si>
  <si>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</si>
  <si>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</si>
  <si>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</si>
  <si>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</si>
  <si>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</si>
  <si>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</si>
  <si>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</si>
  <si>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</si>
  <si>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</si>
  <si>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</si>
  <si>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</si>
  <si>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</si>
  <si>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</si>
  <si>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</si>
  <si>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</si>
  <si>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</si>
  <si>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</si>
  <si>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</si>
  <si>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</si>
  <si>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</si>
  <si>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</si>
  <si>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</si>
  <si>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</si>
  <si>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</si>
  <si>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</si>
  <si>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</si>
  <si>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</si>
  <si>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</si>
  <si>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</si>
  <si>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</si>
  <si>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</si>
  <si>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</si>
  <si>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</si>
  <si>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</si>
  <si>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</si>
  <si>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</si>
  <si>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</si>
  <si>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</si>
  <si>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</si>
  <si>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</si>
  <si>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</si>
  <si>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</si>
  <si>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</si>
  <si>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</si>
  <si>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</si>
  <si>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Прогноз доходов
на 2023 год</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</si>
  <si>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</si>
  <si>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</si>
  <si>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</si>
  <si>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</si>
  <si>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</si>
  <si>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</si>
  <si>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</si>
  <si>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</si>
  <si>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</si>
  <si>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</si>
  <si>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</si>
  <si>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</si>
  <si>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</si>
  <si>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</si>
  <si>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</si>
  <si>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</si>
  <si>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</si>
  <si>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</si>
  <si>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</si>
  <si>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</si>
  <si>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</si>
  <si>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</si>
  <si>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</si>
  <si>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</si>
  <si>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</si>
  <si>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</si>
  <si>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</si>
  <si>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</si>
  <si>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</si>
  <si>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</si>
  <si>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</si>
  <si>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</si>
  <si>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</si>
  <si>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</si>
  <si>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</si>
  <si>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</si>
  <si>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</si>
  <si>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</si>
  <si>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</si>
  <si>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</si>
  <si>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</si>
  <si>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</si>
  <si>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</si>
  <si>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</si>
  <si>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</si>
  <si>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</si>
  <si>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</si>
  <si>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</si>
  <si>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</si>
  <si>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</si>
  <si>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</si>
  <si>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</si>
  <si>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</si>
  <si>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</si>
  <si>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</si>
  <si>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</si>
  <si>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</si>
  <si>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</si>
  <si>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</si>
  <si>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</si>
  <si>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</si>
  <si>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</si>
  <si>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</si>
  <si>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</si>
  <si>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</si>
  <si>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</si>
  <si>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</si>
  <si>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</si>
  <si>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</si>
  <si>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</si>
  <si>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</si>
  <si>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</si>
  <si>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</si>
  <si>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</si>
  <si>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</si>
  <si>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</si>
  <si>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</si>
  <si>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</si>
  <si>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</si>
  <si>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</si>
  <si>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</si>
  <si>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</si>
  <si>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</si>
  <si>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</si>
  <si>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</si>
  <si>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</si>
  <si>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</si>
  <si>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</si>
  <si>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</si>
  <si>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</si>
  <si>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</si>
  <si>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</si>
  <si>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</si>
  <si>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</si>
  <si>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</si>
  <si>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</si>
  <si>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</si>
  <si>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</si>
  <si>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</si>
  <si>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</si>
  <si>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</si>
  <si>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</si>
  <si>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</si>
  <si>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</si>
  <si>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</si>
  <si>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</si>
  <si>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</si>
  <si>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</si>
  <si>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</si>
  <si>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</si>
  <si>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</si>
  <si>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</si>
  <si>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</si>
  <si>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</si>
  <si>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</si>
  <si>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</si>
  <si>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</si>
  <si>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</si>
  <si>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</si>
  <si>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</si>
  <si>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</si>
  <si>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</si>
  <si>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</si>
  <si>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</si>
  <si>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</si>
  <si>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</si>
  <si>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</si>
  <si>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</si>
  <si>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</si>
  <si>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</si>
  <si>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</si>
  <si>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</si>
  <si>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</si>
  <si>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</si>
  <si>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</si>
  <si>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</si>
  <si>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</si>
  <si>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</si>
  <si>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</si>
  <si>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</si>
  <si>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</si>
  <si>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</si>
  <si>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</si>
  <si>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</si>
  <si>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</si>
  <si>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</si>
  <si>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</si>
  <si>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</si>
  <si>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</si>
  <si>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</si>
  <si>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</si>
  <si>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</si>
  <si>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</si>
  <si>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</si>
  <si>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</si>
  <si>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</si>
  <si>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</si>
  <si>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</si>
  <si>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</si>
  <si>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</si>
  <si>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</si>
  <si>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</si>
  <si>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</si>
  <si>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</si>
  <si>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</si>
  <si>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</si>
  <si>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</si>
  <si>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</si>
  <si>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</si>
  <si>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</si>
  <si>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</si>
  <si>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</si>
  <si>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</si>
  <si>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</si>
  <si>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</si>
  <si>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</si>
  <si>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</si>
  <si>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</si>
  <si>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</si>
  <si>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</si>
  <si>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</si>
  <si>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</si>
  <si>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</si>
  <si>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</si>
  <si>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</si>
  <si>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</si>
  <si>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</si>
  <si>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</si>
  <si>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</si>
  <si>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</si>
  <si>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</si>
  <si>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</si>
  <si>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</si>
  <si>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</si>
  <si>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</si>
  <si>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</si>
  <si>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</si>
  <si>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</si>
  <si>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</si>
  <si>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</si>
  <si>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</si>
  <si>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</si>
  <si>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</si>
  <si>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</si>
  <si>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</si>
  <si>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</si>
  <si>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</si>
  <si>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</si>
  <si>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</si>
  <si>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</si>
  <si>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</si>
  <si>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</si>
  <si>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</si>
  <si>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</si>
  <si>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</si>
  <si>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</si>
  <si>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</si>
  <si>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</si>
  <si>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</si>
  <si>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</si>
  <si>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</si>
  <si>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</si>
  <si>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</si>
  <si>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</si>
  <si>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</si>
  <si>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</si>
  <si>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</si>
  <si>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</si>
  <si>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</si>
  <si>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</si>
  <si>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</si>
  <si>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</si>
  <si>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</si>
  <si>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</si>
  <si>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</si>
  <si>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</si>
  <si>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</si>
  <si>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</si>
  <si>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</si>
  <si>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000 2 02 25586 02 0000 150</t>
  </si>
  <si>
    <t>Кассовое исполнение
за 9 месяцев
2023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</si>
  <si>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</si>
  <si>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</si>
  <si>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</si>
  <si>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000 1 11 05326 04 0000 120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</si>
  <si>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</si>
  <si>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</si>
  <si>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</si>
  <si>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</si>
  <si>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000 2 02 25181 00 0000 150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</si>
  <si>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</si>
  <si>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000 2 02 41509 02 0000 150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</si>
  <si>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</si>
  <si>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</si>
  <si>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</si>
  <si>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Темп 2023 к соответствующему периоду 2022, %</t>
  </si>
  <si>
    <t>Доходы областного бюджета за 9 месяцев 2023 года в сравнении с аналогичным периодом 2022 года</t>
  </si>
  <si>
    <t>Кассовое исполнение
за 9 месяцев
2022 года</t>
  </si>
  <si>
    <t>000 1 05 03000 01 0000 110</t>
  </si>
  <si>
    <t>Единый сельскохозяйственный налог</t>
  </si>
  <si>
    <t>000 1 05 03020 01 0000 110</t>
  </si>
  <si>
    <t>Единый сельскохозяйственный налог (за налоговые периоды, истекшие до 1 января 2011 года)</t>
  </si>
  <si>
    <t>000 1 07 01130 01 0000 110</t>
  </si>
  <si>
    <t>Налог на добычу полезных ископаемых в виде апатит-нефелиновых, апатитовых и фосфоритовых руд</t>
  </si>
  <si>
    <t>000 1 08 02000 01 0000 110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</si>
  <si>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</si>
  <si>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000 1 08 02020 01 0000 110</t>
  </si>
  <si>
    <t xml:space="preserve"> Государственная пошлина по делам, рассматриваемым конституционными (уставными) судами субъектов Российской Федерации</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</si>
  <si>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</si>
  <si>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</si>
  <si>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000 1 09 03021 00 0000 110</t>
  </si>
  <si>
    <t>Платежи за добычу общераспространенных полезных ископаемых</t>
  </si>
  <si>
    <t>000 1 09 03021 05 0000 110</t>
  </si>
  <si>
    <t>Платежи за добычу общераспространенных полезных ископаемых, мобилизуемые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</si>
  <si>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</si>
  <si>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</si>
  <si>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</si>
  <si>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</si>
  <si>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</si>
  <si>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</si>
  <si>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000 1 14 02023 02 0000 440</t>
  </si>
  <si>
    <t>000 1 16 09000 00 0000 140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</si>
  <si>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</si>
  <si>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000 1 16 09030 02 0000 140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</si>
  <si>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</si>
  <si>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</si>
  <si>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</si>
  <si>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</si>
  <si>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</si>
  <si>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</si>
  <si>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</si>
  <si>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000 2 02 25169 00 0000 150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</si>
  <si>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</si>
  <si>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000 2 02 25169 02 0000 150</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</si>
  <si>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</si>
  <si>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000 2 02 25187 00 0000 150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</si>
  <si>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</si>
  <si>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000 2 02 25187 02 0000 150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</si>
  <si>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</si>
  <si>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</si>
  <si>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</si>
  <si>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 xml:space="preserve">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</si>
  <si>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</si>
  <si>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</si>
  <si>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</si>
  <si>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Субсидии бюджетам на повышение эффективности службы занятости
</t>
  </si>
  <si>
    <t xml:space="preserve">Субсидии бюджетам субъектов Российской Федерации на повышение эффективности службы занятости
</t>
  </si>
  <si>
    <t>000 2 02 25359 00 0000 150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</si>
  <si>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</si>
  <si>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000 2 02 25359 02 0000 150</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</si>
  <si>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</si>
  <si>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000 2 02 25491 00 0000 150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</si>
  <si>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</si>
  <si>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</si>
  <si>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</si>
  <si>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000 2 02 25554 02 0000 150</t>
  </si>
  <si>
    <t>Субсидии бюджетам субъектов Российской Федерации на обеспечение закупки авиационных работ в целях оказания медицинской помощи</t>
  </si>
  <si>
    <t>000 2 02 29001 00 0000 150</t>
  </si>
  <si>
    <t>Субсидии бюджетам за счет средств резервного фонда Правительства Российской Федерации</t>
  </si>
  <si>
    <t>000 2 02 29001 02 0000 150</t>
  </si>
  <si>
    <t>Субсидии бюджетам субъектов Российской Федерации за счет средств резервного фонда Правительства Российской Федерации</t>
  </si>
  <si>
    <t>000 2 02 35450 00 0000 150</t>
  </si>
  <si>
    <t>000 2 02 35450 02 0000 150</t>
  </si>
  <si>
    <t>000 2 02 35485 00 0000 150</t>
  </si>
  <si>
    <t>Субвенции бюджетам на обеспечение жильем граждан, уволенных с военной службы (службы), и приравненных к ним лиц</t>
  </si>
  <si>
    <t>000 2 02 35485 02 0000 150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</si>
  <si>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</si>
  <si>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000 2 02 35573 00 0000 150</t>
  </si>
  <si>
    <t>Субвенции бюджетам на осуществление ежемесячной выплаты в связи с рождением (усыновлением) первого ребенка</t>
  </si>
  <si>
    <t>000 2 02 35573 02 0000 150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</si>
  <si>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</si>
  <si>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000 2 02 45389 00 0000 150</t>
  </si>
  <si>
    <t>Межбюджетные трансферты, передаваемые бюджетам на развитие инфраструктуры дорожного хозяйства</t>
  </si>
  <si>
    <t>000 2 02 45389 02 0000 150</t>
  </si>
  <si>
    <t>Межбюджетные трансферты, передаваемые бюджетам субъектов Российской Федерации на развитие инфраструктуры дорожного хозяйства</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</si>
  <si>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</si>
  <si>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</si>
  <si>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</si>
  <si>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</si>
  <si>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000 2 08 02000 02 0000 150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</si>
  <si>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</si>
  <si>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</si>
  <si>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</si>
  <si>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000 2 18 25304 02 0000 150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</si>
  <si>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</si>
  <si>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</si>
  <si>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</si>
  <si>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</si>
  <si>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</si>
  <si>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</si>
  <si>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</si>
  <si>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000 2 19 25201 02 0000 150</t>
  </si>
  <si>
    <t>Возврат остатков субсидий в целях развития паллиативной медицинской помощи из бюджетов субъектов Российской Федерации</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</si>
  <si>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</si>
  <si>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</si>
  <si>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</si>
  <si>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</si>
  <si>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000 2 19 25554 02 0000 150</t>
  </si>
  <si>
    <t>Возврат остатков субсидий на обеспечение закупки авиационных работ в целях оказания медицинской помощи</t>
  </si>
  <si>
    <t>000 2 19 35430 02 0000 150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</si>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</sst>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73"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3674">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49" fontId="9" fillId="0" borderId="24">
      <alignment horizontal="center"/>
    </xf>
    <xf numFmtId="0" fontId="9" fillId="0" borderId="7">
      <alignment horizontal="left" wrapText="1" indent="2"/>
    </xf>
    <xf numFmtId="49" fontId="9" fillId="0" borderId="42">
      <alignment horizontal="center" vertical="center" wrapText="1"/>
    </xf>
    <xf numFmtId="49" fontId="9" fillId="0" borderId="48">
      <alignment horizontal="center" vertical="center" wrapText="1"/>
    </xf>
    <xf numFmtId="0" fontId="9" fillId="0" borderId="10">
      <alignment horizontal="center"/>
    </xf>
    <xf numFmtId="0" fontId="19" fillId="0" borderId="0"/>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18" fillId="0" borderId="13">
      <alignment horizontal="center"/>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49" fontId="9" fillId="0" borderId="0">
      <alignment horizontal="center"/>
    </xf>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9" fillId="0" borderId="48">
      <alignment horizontal="center" vertical="center"/>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9" fillId="0" borderId="28">
      <alignment horizontal="center" vertical="top"/>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49" fontId="9" fillId="0" borderId="51">
      <alignment horizontal="center"/>
    </xf>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49" fontId="9" fillId="0" borderId="48">
      <alignment horizontal="center" vertical="center"/>
    </xf>
    <xf numFmtId="4" fontId="9" fillId="0" borderId="0">
      <alignment horizontal="right" shrinkToFit="1"/>
    </xf>
    <xf numFmtId="4" fontId="9" fillId="0" borderId="29">
      <alignment horizontal="right"/>
    </xf>
    <xf numFmtId="4" fontId="9" fillId="0" borderId="28">
      <alignment horizontal="right"/>
    </xf>
    <xf numFmtId="49" fontId="9" fillId="0" borderId="8">
      <alignment horizontal="left"/>
    </xf>
    <xf numFmtId="49" fontId="15" fillId="0" borderId="23">
      <alignment horizontal="center"/>
    </xf>
    <xf numFmtId="0" fontId="15" fillId="0" borderId="15">
      <alignment horizontal="left" wrapText="1"/>
    </xf>
    <xf numFmtId="0" fontId="9" fillId="0" borderId="10">
      <alignment horizontal="center"/>
    </xf>
    <xf numFmtId="0" fontId="22" fillId="0" borderId="21"/>
    <xf numFmtId="0" fontId="9" fillId="0" borderId="36">
      <alignment horizontal="left" wrapText="1"/>
    </xf>
    <xf numFmtId="49" fontId="9" fillId="0" borderId="28">
      <alignment horizontal="center" vertical="center" wrapText="1"/>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0">
      <alignment horizontal="right"/>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9" fontId="9" fillId="0" borderId="8"/>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15" fillId="0" borderId="19">
      <alignment horizontal="center" vertical="center" textRotation="90" wrapText="1"/>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4" fontId="9" fillId="0" borderId="21">
      <alignment horizontal="right"/>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0">
      <alignment horizontal="left"/>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34">
      <alignment horizontal="center"/>
    </xf>
    <xf numFmtId="49" fontId="9" fillId="0" borderId="6">
      <alignment horizontal="center" vertical="top" wrapText="1"/>
    </xf>
    <xf numFmtId="0" fontId="9" fillId="0" borderId="37"/>
    <xf numFmtId="0" fontId="17" fillId="0" borderId="0"/>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0"/>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0" fontId="22" fillId="0" borderId="21"/>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41">
      <alignment horizont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15" fillId="0" borderId="32">
      <alignment horizontal="left" wrapText="1"/>
    </xf>
    <xf numFmtId="49" fontId="9" fillId="0" borderId="0"/>
    <xf numFmtId="0" fontId="16" fillId="0" borderId="0">
      <alignment horizontal="left" wrapText="1"/>
    </xf>
    <xf numFmtId="0" fontId="9" fillId="0" borderId="19">
      <alignment horizontal="center"/>
    </xf>
    <xf numFmtId="49" fontId="9" fillId="0" borderId="57">
      <alignment horizontal="left" vertical="center" wrapText="1" indent="3"/>
    </xf>
    <xf numFmtId="0" fontId="17" fillId="0" borderId="0"/>
    <xf numFmtId="4" fontId="9" fillId="0" borderId="10">
      <alignment horizontal="right"/>
    </xf>
    <xf numFmtId="0" fontId="9" fillId="0" borderId="0">
      <alignment horizontal="center" wrapText="1"/>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49" fontId="9" fillId="0" borderId="31">
      <alignment horizontal="center" wrapText="1"/>
    </xf>
    <xf numFmtId="49" fontId="9" fillId="0" borderId="46">
      <alignment horizontal="left" vertical="center" wrapText="1" indent="3"/>
    </xf>
    <xf numFmtId="0" fontId="24" fillId="0" borderId="8">
      <alignment wrapText="1"/>
    </xf>
    <xf numFmtId="0" fontId="15" fillId="0" borderId="23">
      <alignment horizontal="center" vertical="center"/>
    </xf>
    <xf numFmtId="4" fontId="9" fillId="0" borderId="7">
      <alignment horizontal="right"/>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0"/>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0" fontId="15" fillId="0" borderId="23">
      <alignment horizontal="center" vertical="center"/>
    </xf>
    <xf numFmtId="49" fontId="15" fillId="0" borderId="23">
      <alignment horizontal="center"/>
    </xf>
    <xf numFmtId="0" fontId="15" fillId="0" borderId="41">
      <alignment horizontal="center" vertical="center"/>
    </xf>
    <xf numFmtId="49" fontId="9" fillId="0" borderId="8">
      <alignment horizontal="center" wrapText="1"/>
    </xf>
    <xf numFmtId="0" fontId="15" fillId="0" borderId="43"/>
    <xf numFmtId="49" fontId="23" fillId="0" borderId="52">
      <alignment horizontal="left" vertical="center" wrapText="1"/>
    </xf>
    <xf numFmtId="49" fontId="9" fillId="0" borderId="0">
      <alignment horizontal="center"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8" fillId="0" borderId="8"/>
    <xf numFmtId="0" fontId="15" fillId="0" borderId="6">
      <alignment horizontal="center" vertical="center" textRotation="90"/>
    </xf>
    <xf numFmtId="49" fontId="9" fillId="0" borderId="54">
      <alignment horizontal="left" vertical="center" wrapText="1" indent="2"/>
    </xf>
    <xf numFmtId="0" fontId="23" fillId="0" borderId="43">
      <alignment horizontal="left" vertical="center" wrapText="1"/>
    </xf>
    <xf numFmtId="0" fontId="9" fillId="0" borderId="21"/>
    <xf numFmtId="0" fontId="15" fillId="0" borderId="42">
      <alignment horizontal="center" vertical="center" textRotation="90" wrapText="1"/>
    </xf>
    <xf numFmtId="0" fontId="18" fillId="0" borderId="8"/>
    <xf numFmtId="49" fontId="15" fillId="0" borderId="31">
      <alignment horizontal="center" vertical="center" wrapText="1"/>
    </xf>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7">
      <alignment horizontal="left" wrapText="1" indent="2"/>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0"/>
    <xf numFmtId="0" fontId="22" fillId="0" borderId="21"/>
    <xf numFmtId="49" fontId="9" fillId="0" borderId="6">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0" fontId="9" fillId="0" borderId="26">
      <alignment horizontal="left" wrapText="1" indent="1"/>
    </xf>
    <xf numFmtId="49" fontId="9" fillId="0" borderId="27">
      <alignment horizontal="center" wrapText="1"/>
    </xf>
    <xf numFmtId="49" fontId="9" fillId="0" borderId="28">
      <alignment horizontal="center"/>
    </xf>
    <xf numFmtId="49" fontId="9" fillId="0" borderId="29">
      <alignment horizontal="center"/>
    </xf>
    <xf numFmtId="0" fontId="9" fillId="0" borderId="30">
      <alignment horizontal="left" wrapText="1" indent="1"/>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18"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0" fontId="9" fillId="0" borderId="26">
      <alignment horizontal="left" wrapText="1"/>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5" fillId="0" borderId="42">
      <alignment horizontal="center" vertical="center" textRotation="90" wrapText="1"/>
    </xf>
    <xf numFmtId="0" fontId="9" fillId="0" borderId="6">
      <alignment horizontal="center" vertical="top" wrapText="1"/>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15" fillId="0" borderId="23">
      <alignment horizontal="center" vertical="center" wrapText="1"/>
    </xf>
    <xf numFmtId="0" fontId="9"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15" fillId="0" borderId="31">
      <alignment horizontal="center" vertical="center"/>
    </xf>
    <xf numFmtId="0" fontId="9" fillId="0" borderId="48">
      <alignment horizontal="center" vertical="center"/>
    </xf>
    <xf numFmtId="49" fontId="15" fillId="0" borderId="23">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49" fontId="9" fillId="0" borderId="41">
      <alignment horizontal="center" vertical="center"/>
    </xf>
    <xf numFmtId="49" fontId="9" fillId="0" borderId="19">
      <alignment horizontal="left" vertical="center" wrapText="1" indent="3"/>
    </xf>
    <xf numFmtId="0" fontId="18" fillId="0" borderId="28"/>
    <xf numFmtId="49" fontId="9" fillId="0" borderId="21">
      <alignment horizontal="center" vertical="center" wrapText="1"/>
    </xf>
    <xf numFmtId="49" fontId="9" fillId="0" borderId="19">
      <alignment horizontal="center"/>
    </xf>
    <xf numFmtId="49" fontId="9" fillId="0" borderId="27">
      <alignment horizontal="center" vertical="center" wrapText="1"/>
    </xf>
    <xf numFmtId="0" fontId="9" fillId="0" borderId="36">
      <alignment horizontal="left" wrapText="1" indent="1"/>
    </xf>
    <xf numFmtId="49" fontId="9" fillId="0" borderId="31">
      <alignment horizontal="center"/>
    </xf>
    <xf numFmtId="4" fontId="9" fillId="0" borderId="34">
      <alignment horizontal="right"/>
    </xf>
    <xf numFmtId="0" fontId="9" fillId="0" borderId="26">
      <alignment horizontal="left" wrapText="1"/>
    </xf>
    <xf numFmtId="49" fontId="9" fillId="0" borderId="41">
      <alignment horizontal="center" vertical="center" wrapText="1"/>
    </xf>
    <xf numFmtId="4" fontId="9" fillId="0" borderId="53">
      <alignment horizontal="right"/>
    </xf>
    <xf numFmtId="0" fontId="15" fillId="0" borderId="43"/>
    <xf numFmtId="49" fontId="9" fillId="0" borderId="11">
      <alignment horizontal="center"/>
    </xf>
    <xf numFmtId="0" fontId="9" fillId="0" borderId="6">
      <alignment horizontal="center" vertical="top" wrapText="1"/>
    </xf>
    <xf numFmtId="0" fontId="9" fillId="0" borderId="33">
      <alignment horizontal="left" wrapText="1"/>
    </xf>
    <xf numFmtId="0" fontId="9" fillId="0" borderId="0">
      <alignment horizontal="left" wrapText="1"/>
    </xf>
    <xf numFmtId="49" fontId="9" fillId="0" borderId="41">
      <alignment horizontal="center" wrapText="1"/>
    </xf>
    <xf numFmtId="49" fontId="9" fillId="0" borderId="15">
      <alignment horizontal="center"/>
    </xf>
    <xf numFmtId="4" fontId="9" fillId="0" borderId="21">
      <alignment horizontal="right"/>
    </xf>
    <xf numFmtId="49" fontId="9" fillId="0" borderId="34">
      <alignment horizontal="center" vertical="center" wrapText="1"/>
    </xf>
    <xf numFmtId="0" fontId="18" fillId="0" borderId="8"/>
    <xf numFmtId="49" fontId="15" fillId="0" borderId="31">
      <alignment horizontal="center" vertical="center" wrapText="1"/>
    </xf>
    <xf numFmtId="0" fontId="15" fillId="0" borderId="0"/>
    <xf numFmtId="4" fontId="9" fillId="0" borderId="56">
      <alignment horizontal="right"/>
    </xf>
    <xf numFmtId="0" fontId="22" fillId="0" borderId="0"/>
    <xf numFmtId="0" fontId="15" fillId="0" borderId="15">
      <alignment horizontal="left" wrapText="1"/>
    </xf>
    <xf numFmtId="0" fontId="20" fillId="0" borderId="0">
      <alignment horizontal="center" vertical="top"/>
    </xf>
    <xf numFmtId="49" fontId="9" fillId="0" borderId="41">
      <alignment horizontal="center"/>
    </xf>
    <xf numFmtId="49" fontId="9" fillId="0" borderId="0">
      <alignment horizontal="center" wrapText="1"/>
    </xf>
    <xf numFmtId="0" fontId="9" fillId="0" borderId="21"/>
    <xf numFmtId="49" fontId="9" fillId="0" borderId="27">
      <alignment horizontal="center" wrapText="1"/>
    </xf>
    <xf numFmtId="49" fontId="9" fillId="0" borderId="59">
      <alignment horizontal="center" vertical="center" wrapText="1"/>
    </xf>
    <xf numFmtId="0" fontId="18" fillId="0" borderId="19"/>
    <xf numFmtId="0" fontId="9" fillId="0" borderId="29"/>
    <xf numFmtId="49" fontId="9" fillId="0" borderId="41">
      <alignment horizontal="center" vertical="center"/>
    </xf>
    <xf numFmtId="0" fontId="9" fillId="3" borderId="21"/>
    <xf numFmtId="0" fontId="17" fillId="0" borderId="8"/>
    <xf numFmtId="49" fontId="9" fillId="0" borderId="21">
      <alignment horizontal="center" vertical="center" wrapText="1"/>
    </xf>
    <xf numFmtId="49" fontId="9" fillId="0" borderId="28">
      <alignment horizontal="center"/>
    </xf>
    <xf numFmtId="0" fontId="9" fillId="0" borderId="33">
      <alignment horizontal="left" wrapText="1"/>
    </xf>
    <xf numFmtId="49" fontId="9" fillId="0" borderId="23">
      <alignment horizontal="center" wrapText="1"/>
    </xf>
    <xf numFmtId="49" fontId="23" fillId="0" borderId="44">
      <alignment horizontal="left" vertical="center" wrapText="1"/>
    </xf>
    <xf numFmtId="0" fontId="9" fillId="0" borderId="38">
      <alignment horizontal="center" wrapText="1"/>
    </xf>
    <xf numFmtId="0" fontId="9" fillId="0" borderId="22">
      <alignment horizontal="left" wrapText="1"/>
    </xf>
    <xf numFmtId="4" fontId="9" fillId="0" borderId="35">
      <alignment horizontal="right"/>
    </xf>
    <xf numFmtId="0" fontId="18" fillId="0" borderId="19"/>
    <xf numFmtId="0" fontId="9" fillId="0" borderId="26">
      <alignment horizontal="left" wrapText="1" indent="2"/>
    </xf>
    <xf numFmtId="0" fontId="15" fillId="0" borderId="0"/>
    <xf numFmtId="0" fontId="20" fillId="0" borderId="0">
      <alignment horizontal="center" vertical="top"/>
    </xf>
    <xf numFmtId="49" fontId="15" fillId="0" borderId="23">
      <alignment horizontal="center"/>
    </xf>
    <xf numFmtId="0" fontId="9" fillId="0" borderId="36">
      <alignment horizontal="left" wrapText="1"/>
    </xf>
    <xf numFmtId="49" fontId="9" fillId="0" borderId="47">
      <alignment horizontal="left" vertical="center" wrapText="1" indent="3"/>
    </xf>
    <xf numFmtId="0" fontId="9" fillId="0" borderId="33">
      <alignment horizontal="left" wrapText="1" indent="1"/>
    </xf>
    <xf numFmtId="49" fontId="15" fillId="0" borderId="31">
      <alignment horizontal="center" vertical="center"/>
    </xf>
    <xf numFmtId="49" fontId="9" fillId="0" borderId="8">
      <alignment horizontal="left"/>
    </xf>
    <xf numFmtId="0" fontId="15" fillId="0" borderId="19">
      <alignment horizontal="center" vertical="center" textRotation="90" wrapText="1"/>
    </xf>
    <xf numFmtId="0" fontId="15" fillId="0" borderId="6">
      <alignment horizontal="center" vertical="center" textRotation="90"/>
    </xf>
    <xf numFmtId="0" fontId="15" fillId="0" borderId="41">
      <alignment horizontal="center" vertical="center"/>
    </xf>
    <xf numFmtId="0" fontId="18" fillId="0" borderId="14"/>
    <xf numFmtId="49" fontId="9" fillId="0" borderId="31">
      <alignment horizontal="center"/>
    </xf>
    <xf numFmtId="49" fontId="9" fillId="0" borderId="27">
      <alignment horizontal="center" vertical="center" wrapText="1"/>
    </xf>
    <xf numFmtId="0" fontId="9" fillId="0" borderId="62"/>
    <xf numFmtId="49" fontId="9" fillId="0" borderId="8">
      <alignment horizontal="center" wrapText="1"/>
    </xf>
    <xf numFmtId="49" fontId="9" fillId="0" borderId="24">
      <alignment horizontal="center" wrapText="1"/>
    </xf>
    <xf numFmtId="49" fontId="15" fillId="0" borderId="31">
      <alignment horizontal="center" vertical="center"/>
    </xf>
    <xf numFmtId="0" fontId="25" fillId="0" borderId="8"/>
    <xf numFmtId="0" fontId="15" fillId="0" borderId="8"/>
    <xf numFmtId="4" fontId="9" fillId="0" borderId="24">
      <alignment horizontal="right"/>
    </xf>
    <xf numFmtId="0" fontId="23" fillId="0" borderId="43">
      <alignment horizontal="left" vertical="center" wrapText="1"/>
    </xf>
    <xf numFmtId="0" fontId="9" fillId="0" borderId="8">
      <alignment horizontal="left"/>
    </xf>
    <xf numFmtId="49" fontId="9" fillId="0" borderId="10">
      <alignment horizontal="center" vertical="center" wrapText="1"/>
    </xf>
    <xf numFmtId="0" fontId="9" fillId="0" borderId="37"/>
    <xf numFmtId="0" fontId="9" fillId="0" borderId="32">
      <alignment horizontal="left" wrapText="1" indent="2"/>
    </xf>
    <xf numFmtId="0" fontId="9" fillId="0" borderId="41">
      <alignment horizontal="center" vertical="center"/>
    </xf>
    <xf numFmtId="49" fontId="9" fillId="0" borderId="6">
      <alignment horizontal="center" vertical="top" wrapText="1"/>
    </xf>
    <xf numFmtId="0" fontId="19" fillId="0" borderId="0"/>
    <xf numFmtId="4" fontId="9" fillId="0" borderId="35">
      <alignment horizontal="right"/>
    </xf>
    <xf numFmtId="0" fontId="9" fillId="0" borderId="30">
      <alignment horizontal="left" wrapText="1" indent="1"/>
    </xf>
    <xf numFmtId="0" fontId="18" fillId="0" borderId="21"/>
    <xf numFmtId="0" fontId="18" fillId="0" borderId="29"/>
    <xf numFmtId="0" fontId="9" fillId="0" borderId="28">
      <alignment horizontal="center" vertical="top"/>
    </xf>
    <xf numFmtId="166" fontId="9" fillId="0" borderId="15">
      <alignment horizontal="center"/>
    </xf>
    <xf numFmtId="49" fontId="9" fillId="0" borderId="17">
      <alignment horizontal="center"/>
    </xf>
    <xf numFmtId="0" fontId="15" fillId="0" borderId="41">
      <alignment horizontal="center" vertical="center"/>
    </xf>
    <xf numFmtId="0" fontId="15" fillId="0" borderId="19">
      <alignment horizontal="center" vertical="center" textRotation="90"/>
    </xf>
    <xf numFmtId="0" fontId="9" fillId="0" borderId="16">
      <alignment horizontal="center"/>
    </xf>
    <xf numFmtId="0" fontId="15" fillId="0" borderId="23">
      <alignment horizontal="center" vertical="center"/>
    </xf>
    <xf numFmtId="0" fontId="9" fillId="0" borderId="7">
      <alignment horizontal="left" wrapText="1" indent="2"/>
    </xf>
    <xf numFmtId="0" fontId="22" fillId="0" borderId="0"/>
    <xf numFmtId="49" fontId="9" fillId="0" borderId="48">
      <alignment horizontal="center" vertical="center"/>
    </xf>
    <xf numFmtId="49" fontId="23" fillId="0" borderId="52">
      <alignment horizontal="left" vertical="center" wrapText="1"/>
    </xf>
    <xf numFmtId="49" fontId="9" fillId="0" borderId="8"/>
    <xf numFmtId="49" fontId="9" fillId="0" borderId="59">
      <alignment horizontal="center" vertical="center" wrapText="1"/>
    </xf>
    <xf numFmtId="49" fontId="9" fillId="0" borderId="8">
      <alignment horizontal="center" vertical="center" wrapText="1"/>
    </xf>
    <xf numFmtId="4" fontId="9" fillId="0" borderId="10">
      <alignment horizontal="right"/>
    </xf>
    <xf numFmtId="0" fontId="9" fillId="0" borderId="22">
      <alignment horizontal="left" wrapText="1"/>
    </xf>
    <xf numFmtId="4" fontId="9" fillId="0" borderId="60">
      <alignment horizontal="right"/>
    </xf>
    <xf numFmtId="49" fontId="9" fillId="0" borderId="24">
      <alignment horizontal="center" wrapText="1"/>
    </xf>
    <xf numFmtId="0" fontId="16" fillId="0" borderId="0">
      <alignment horizontal="left" wrapText="1"/>
    </xf>
    <xf numFmtId="49" fontId="9" fillId="0" borderId="31">
      <alignment horizontal="center" vertical="center" wrapText="1"/>
    </xf>
    <xf numFmtId="4" fontId="9" fillId="0" borderId="56">
      <alignment horizontal="right"/>
    </xf>
    <xf numFmtId="49" fontId="9" fillId="0" borderId="47">
      <alignment horizontal="left" vertical="center" wrapText="1" indent="3"/>
    </xf>
    <xf numFmtId="0" fontId="18" fillId="0" borderId="21"/>
    <xf numFmtId="0" fontId="9" fillId="0" borderId="25">
      <alignment horizontal="left" wrapText="1"/>
    </xf>
    <xf numFmtId="49" fontId="9" fillId="0" borderId="45">
      <alignment horizontal="left" vertical="center" wrapText="1" indent="2"/>
    </xf>
    <xf numFmtId="0" fontId="9" fillId="0" borderId="19">
      <alignment horizontal="left"/>
    </xf>
    <xf numFmtId="0" fontId="15" fillId="0" borderId="42">
      <alignment horizontal="center" vertical="center" textRotation="90"/>
    </xf>
    <xf numFmtId="4" fontId="9" fillId="0" borderId="7">
      <alignment horizontal="right"/>
    </xf>
    <xf numFmtId="49" fontId="9" fillId="0" borderId="31">
      <alignment horizontal="center" vertical="center" wrapText="1"/>
    </xf>
    <xf numFmtId="0" fontId="22" fillId="0" borderId="0"/>
    <xf numFmtId="49" fontId="9" fillId="0" borderId="34">
      <alignment horizontal="center" vertical="center" wrapText="1"/>
    </xf>
    <xf numFmtId="49" fontId="9" fillId="0" borderId="46">
      <alignment horizontal="left" vertical="center" wrapText="1" indent="3"/>
    </xf>
    <xf numFmtId="4" fontId="9" fillId="0" borderId="53">
      <alignment horizontal="right"/>
    </xf>
    <xf numFmtId="49" fontId="9" fillId="0" borderId="20">
      <alignment horizontal="center"/>
    </xf>
    <xf numFmtId="0" fontId="22" fillId="0" borderId="14"/>
    <xf numFmtId="0" fontId="17" fillId="0" borderId="8"/>
    <xf numFmtId="0" fontId="9" fillId="0" borderId="10">
      <alignment horizontal="center"/>
    </xf>
    <xf numFmtId="0" fontId="24" fillId="0" borderId="19">
      <alignment wrapText="1"/>
    </xf>
    <xf numFmtId="0" fontId="9" fillId="0" borderId="62"/>
    <xf numFmtId="0" fontId="9" fillId="0" borderId="33">
      <alignment horizontal="left" wrapText="1" indent="1"/>
    </xf>
    <xf numFmtId="0" fontId="9" fillId="0" borderId="12">
      <alignment horizontal="right"/>
    </xf>
    <xf numFmtId="0" fontId="9" fillId="0" borderId="0"/>
    <xf numFmtId="49" fontId="9" fillId="0" borderId="61">
      <alignment horizontal="center" vertical="center"/>
    </xf>
    <xf numFmtId="0" fontId="9" fillId="0" borderId="30">
      <alignment horizontal="left" wrapText="1"/>
    </xf>
    <xf numFmtId="0" fontId="9" fillId="0" borderId="51"/>
    <xf numFmtId="0" fontId="9" fillId="0" borderId="28"/>
    <xf numFmtId="49" fontId="9" fillId="0" borderId="0">
      <alignment horizontal="center"/>
    </xf>
    <xf numFmtId="0" fontId="9" fillId="0" borderId="15">
      <alignment horizontal="center"/>
    </xf>
    <xf numFmtId="0" fontId="9" fillId="0" borderId="30">
      <alignment horizontal="left" wrapText="1" indent="2"/>
    </xf>
    <xf numFmtId="4" fontId="9" fillId="0" borderId="0">
      <alignment horizontal="right" shrinkToFit="1"/>
    </xf>
    <xf numFmtId="49" fontId="21" fillId="0" borderId="12">
      <alignment horizontal="right"/>
    </xf>
    <xf numFmtId="4" fontId="9" fillId="0" borderId="60">
      <alignment horizontal="right"/>
    </xf>
    <xf numFmtId="49" fontId="9" fillId="0" borderId="19"/>
    <xf numFmtId="49" fontId="9" fillId="0" borderId="23">
      <alignment horizontal="center" wrapText="1"/>
    </xf>
    <xf numFmtId="0" fontId="9" fillId="0" borderId="0">
      <alignment horizontal="right"/>
    </xf>
    <xf numFmtId="0" fontId="9" fillId="0" borderId="6">
      <alignment horizontal="center" vertical="top"/>
    </xf>
    <xf numFmtId="49" fontId="21" fillId="0" borderId="12">
      <alignment horizontal="right"/>
    </xf>
    <xf numFmtId="0" fontId="9" fillId="0" borderId="18">
      <alignment wrapText="1"/>
    </xf>
    <xf numFmtId="4" fontId="9" fillId="0" borderId="50">
      <alignment horizontal="right"/>
    </xf>
    <xf numFmtId="0" fontId="9" fillId="0" borderId="18">
      <alignment wrapText="1"/>
    </xf>
    <xf numFmtId="0" fontId="9" fillId="0" borderId="6">
      <alignment horizontal="center" vertical="top"/>
    </xf>
    <xf numFmtId="0" fontId="22" fillId="0" borderId="14"/>
    <xf numFmtId="49" fontId="9" fillId="0" borderId="58">
      <alignment horizontal="left" vertical="center" wrapText="1" indent="3"/>
    </xf>
    <xf numFmtId="49" fontId="9" fillId="0" borderId="42">
      <alignment horizontal="center" vertical="center" wrapText="1"/>
    </xf>
    <xf numFmtId="0" fontId="18" fillId="0" borderId="11"/>
    <xf numFmtId="49" fontId="9" fillId="0" borderId="31">
      <alignment horizontal="center" vertical="center"/>
    </xf>
    <xf numFmtId="4" fontId="9" fillId="0" borderId="49">
      <alignment horizontal="right"/>
    </xf>
    <xf numFmtId="49" fontId="18" fillId="0" borderId="0"/>
    <xf numFmtId="0" fontId="25" fillId="0" borderId="8"/>
    <xf numFmtId="0" fontId="18" fillId="0" borderId="0"/>
    <xf numFmtId="0" fontId="15" fillId="0" borderId="19">
      <alignment horizontal="center" vertical="center" textRotation="90"/>
    </xf>
    <xf numFmtId="0" fontId="9" fillId="0" borderId="26">
      <alignment horizontal="left" wrapText="1" indent="1"/>
    </xf>
    <xf numFmtId="49" fontId="9" fillId="0" borderId="0">
      <alignment horizontal="left" vertical="center" wrapText="1" indent="3"/>
    </xf>
    <xf numFmtId="0" fontId="17" fillId="0" borderId="9"/>
    <xf numFmtId="49" fontId="9" fillId="0" borderId="0">
      <alignment horizontal="center" wrapText="1"/>
    </xf>
    <xf numFmtId="0" fontId="9" fillId="3" borderId="0"/>
    <xf numFmtId="0" fontId="24" fillId="0" borderId="19">
      <alignment wrapText="1"/>
    </xf>
    <xf numFmtId="49" fontId="9" fillId="0" borderId="39">
      <alignment horizontal="center" wrapText="1"/>
    </xf>
    <xf numFmtId="0" fontId="9" fillId="0" borderId="0">
      <alignment horizontal="center" wrapText="1"/>
    </xf>
    <xf numFmtId="0" fontId="9" fillId="0" borderId="0"/>
    <xf numFmtId="49" fontId="9" fillId="0" borderId="44">
      <alignment horizontal="left" vertical="center" wrapText="1" indent="3"/>
    </xf>
    <xf numFmtId="0" fontId="9" fillId="0" borderId="8">
      <alignment horizontal="left"/>
    </xf>
    <xf numFmtId="0" fontId="9" fillId="0" borderId="29"/>
    <xf numFmtId="0" fontId="9" fillId="3" borderId="21"/>
    <xf numFmtId="0" fontId="9" fillId="0" borderId="16">
      <alignment horizontal="center"/>
    </xf>
    <xf numFmtId="0" fontId="9" fillId="0" borderId="31">
      <alignment horizontal="center" vertical="center"/>
    </xf>
    <xf numFmtId="49" fontId="9" fillId="0" borderId="7">
      <alignment horizontal="center"/>
    </xf>
    <xf numFmtId="49" fontId="9" fillId="0" borderId="28">
      <alignment horizontal="center"/>
    </xf>
    <xf numFmtId="0" fontId="15" fillId="0" borderId="6">
      <alignment horizontal="center" vertical="center" textRotation="90"/>
    </xf>
    <xf numFmtId="4" fontId="9" fillId="0" borderId="6">
      <alignment horizontal="right"/>
    </xf>
    <xf numFmtId="49" fontId="9" fillId="0" borderId="31">
      <alignment horizontal="center" wrapText="1"/>
    </xf>
    <xf numFmtId="0" fontId="25" fillId="0" borderId="19"/>
    <xf numFmtId="49" fontId="9" fillId="0" borderId="19">
      <alignment horizontal="center"/>
    </xf>
    <xf numFmtId="49" fontId="15" fillId="0" borderId="23">
      <alignment horizontal="center" vertical="center" wrapText="1"/>
    </xf>
    <xf numFmtId="0" fontId="9" fillId="0" borderId="8">
      <alignment wrapText="1"/>
    </xf>
    <xf numFmtId="4" fontId="9" fillId="0" borderId="8">
      <alignment horizontal="right"/>
    </xf>
    <xf numFmtId="0" fontId="9" fillId="0" borderId="7"/>
    <xf numFmtId="4" fontId="9" fillId="0" borderId="34">
      <alignment horizontal="right"/>
    </xf>
    <xf numFmtId="0" fontId="15" fillId="0" borderId="8">
      <alignment horizontal="center" vertical="center" textRotation="90"/>
    </xf>
    <xf numFmtId="49" fontId="9" fillId="0" borderId="6">
      <alignment horizontal="center" vertical="top" wrapText="1"/>
    </xf>
    <xf numFmtId="49" fontId="9" fillId="0" borderId="39">
      <alignment horizontal="center" wrapText="1"/>
    </xf>
    <xf numFmtId="0" fontId="18" fillId="4" borderId="0"/>
    <xf numFmtId="0" fontId="9" fillId="0" borderId="25">
      <alignment horizontal="left" wrapText="1"/>
    </xf>
    <xf numFmtId="49" fontId="9" fillId="0" borderId="55">
      <alignment horizontal="left" vertical="center" wrapText="1" indent="3"/>
    </xf>
    <xf numFmtId="0" fontId="15" fillId="0" borderId="8">
      <alignment horizontal="center" vertical="center" textRotation="90" wrapText="1"/>
    </xf>
    <xf numFmtId="0" fontId="9" fillId="0" borderId="41">
      <alignment horizontal="center" vertical="center"/>
    </xf>
    <xf numFmtId="0" fontId="24" fillId="0" borderId="8">
      <alignment wrapText="1"/>
    </xf>
    <xf numFmtId="49" fontId="9" fillId="0" borderId="6">
      <alignment horizontal="center"/>
    </xf>
    <xf numFmtId="49" fontId="9" fillId="0" borderId="8">
      <alignment horizontal="left" vertical="center" wrapText="1" indent="3"/>
    </xf>
    <xf numFmtId="4" fontId="9" fillId="0" borderId="28">
      <alignment horizontal="right"/>
    </xf>
    <xf numFmtId="49" fontId="9" fillId="0" borderId="58">
      <alignment horizontal="left" vertical="center" wrapText="1" indent="3"/>
    </xf>
    <xf numFmtId="0" fontId="9" fillId="0" borderId="0">
      <alignment vertical="center"/>
    </xf>
    <xf numFmtId="49" fontId="9" fillId="0" borderId="6">
      <alignment horizontal="center"/>
    </xf>
    <xf numFmtId="49" fontId="9" fillId="0" borderId="8">
      <alignment horizontal="center" vertical="center" wrapText="1"/>
    </xf>
    <xf numFmtId="0" fontId="15" fillId="0" borderId="8"/>
    <xf numFmtId="0" fontId="9" fillId="0" borderId="28"/>
    <xf numFmtId="0" fontId="22" fillId="0" borderId="0"/>
    <xf numFmtId="49" fontId="9" fillId="0" borderId="0">
      <alignment horizontal="center" vertical="center" wrapText="1"/>
    </xf>
    <xf numFmtId="49" fontId="9" fillId="0" borderId="57">
      <alignment horizontal="left" vertical="center" wrapText="1" indent="3"/>
    </xf>
    <xf numFmtId="49" fontId="9" fillId="0" borderId="29">
      <alignment horizontal="center"/>
    </xf>
    <xf numFmtId="49" fontId="9" fillId="0" borderId="17">
      <alignment horizontal="center"/>
    </xf>
    <xf numFmtId="0" fontId="15" fillId="0" borderId="42">
      <alignment horizontal="center" vertical="center" textRotation="90" wrapText="1"/>
    </xf>
    <xf numFmtId="0" fontId="9" fillId="0" borderId="0">
      <alignment horizontal="center"/>
    </xf>
    <xf numFmtId="0" fontId="23" fillId="0" borderId="52">
      <alignment horizontal="left" vertical="center" wrapText="1"/>
    </xf>
    <xf numFmtId="49" fontId="9" fillId="0" borderId="0">
      <alignment horizontal="left" vertical="center" wrapText="1" indent="3"/>
    </xf>
    <xf numFmtId="49" fontId="9" fillId="0" borderId="19">
      <alignment horizontal="left" vertical="center" wrapText="1" indent="3"/>
    </xf>
    <xf numFmtId="0" fontId="9" fillId="0" borderId="32">
      <alignment horizontal="left" wrapText="1" indent="2"/>
    </xf>
    <xf numFmtId="0" fontId="22" fillId="0" borderId="21"/>
    <xf numFmtId="0" fontId="9" fillId="0" borderId="30">
      <alignment horizontal="left" wrapText="1" indent="2"/>
    </xf>
    <xf numFmtId="49" fontId="9" fillId="0" borderId="61">
      <alignment horizontal="center" vertical="center"/>
    </xf>
    <xf numFmtId="0" fontId="15" fillId="0" borderId="32">
      <alignment horizontal="left" wrapText="1"/>
    </xf>
    <xf numFmtId="49" fontId="18" fillId="0" borderId="0"/>
    <xf numFmtId="0" fontId="9" fillId="0" borderId="7"/>
    <xf numFmtId="0" fontId="9" fillId="0" borderId="30">
      <alignment horizontal="left" wrapText="1"/>
    </xf>
    <xf numFmtId="49" fontId="9" fillId="0" borderId="0">
      <alignment horizontal="right"/>
    </xf>
    <xf numFmtId="49" fontId="9" fillId="0" borderId="55">
      <alignment horizontal="left" vertical="center" wrapText="1" indent="3"/>
    </xf>
    <xf numFmtId="0" fontId="9" fillId="0" borderId="38">
      <alignment horizontal="center" wrapText="1"/>
    </xf>
    <xf numFmtId="0" fontId="18" fillId="0" borderId="28"/>
    <xf numFmtId="4" fontId="9" fillId="0" borderId="24">
      <alignment horizontal="right"/>
    </xf>
    <xf numFmtId="49" fontId="9" fillId="0" borderId="31">
      <alignment horizontal="center" vertical="center"/>
    </xf>
    <xf numFmtId="4" fontId="9" fillId="0" borderId="0">
      <alignment horizontal="right"/>
    </xf>
    <xf numFmtId="49" fontId="18" fillId="0" borderId="13">
      <alignment horizontal="center"/>
    </xf>
    <xf numFmtId="0" fontId="15" fillId="0" borderId="43"/>
    <xf numFmtId="0" fontId="18" fillId="0" borderId="29"/>
    <xf numFmtId="49" fontId="9" fillId="0" borderId="28">
      <alignment horizontal="center" vertical="center" wrapText="1"/>
    </xf>
    <xf numFmtId="0" fontId="9" fillId="0" borderId="6">
      <alignment horizontal="center" vertical="top" wrapText="1"/>
    </xf>
    <xf numFmtId="49" fontId="9" fillId="0" borderId="29">
      <alignment horizontal="center"/>
    </xf>
    <xf numFmtId="49" fontId="9" fillId="0" borderId="48">
      <alignment horizontal="center" vertical="center" wrapText="1"/>
    </xf>
    <xf numFmtId="4" fontId="9" fillId="0" borderId="40">
      <alignment horizontal="right"/>
    </xf>
    <xf numFmtId="49" fontId="9" fillId="0" borderId="19"/>
    <xf numFmtId="0" fontId="9" fillId="0" borderId="27">
      <alignment horizontal="center" vertical="center"/>
    </xf>
    <xf numFmtId="49" fontId="9" fillId="0" borderId="34">
      <alignment horizontal="center"/>
    </xf>
    <xf numFmtId="0" fontId="16" fillId="0" borderId="0">
      <alignment horizontal="center" wrapText="1"/>
    </xf>
    <xf numFmtId="49" fontId="9" fillId="0" borderId="61">
      <alignment horizontal="center" vertical="center" wrapText="1"/>
    </xf>
    <xf numFmtId="4" fontId="9" fillId="0" borderId="50">
      <alignment horizontal="right"/>
    </xf>
    <xf numFmtId="0" fontId="9" fillId="3" borderId="0"/>
    <xf numFmtId="0" fontId="15" fillId="0" borderId="0">
      <alignment horizontal="center"/>
    </xf>
    <xf numFmtId="0" fontId="9" fillId="0" borderId="63"/>
    <xf numFmtId="0" fontId="9" fillId="0" borderId="8">
      <alignment wrapText="1"/>
    </xf>
    <xf numFmtId="0" fontId="15" fillId="0" borderId="42">
      <alignment horizontal="center" vertical="center" textRotation="90" wrapText="1"/>
    </xf>
    <xf numFmtId="49" fontId="9" fillId="0" borderId="45">
      <alignment horizontal="left" vertical="center" wrapText="1" indent="2"/>
    </xf>
    <xf numFmtId="0" fontId="9" fillId="0" borderId="48">
      <alignment horizontal="center" vertical="center"/>
    </xf>
    <xf numFmtId="49" fontId="9" fillId="0" borderId="41">
      <alignment horizontal="center" vertical="center" wrapText="1"/>
    </xf>
    <xf numFmtId="0" fontId="23" fillId="0" borderId="43">
      <alignment horizontal="left" vertical="center" wrapText="1"/>
    </xf>
    <xf numFmtId="0" fontId="9" fillId="0" borderId="0">
      <alignment horizontal="left"/>
    </xf>
    <xf numFmtId="49" fontId="9" fillId="0" borderId="24">
      <alignment horizontal="center"/>
    </xf>
    <xf numFmtId="49" fontId="9" fillId="0" borderId="27">
      <alignment horizontal="center" wrapText="1"/>
    </xf>
    <xf numFmtId="0" fontId="9" fillId="0" borderId="18"/>
    <xf numFmtId="4" fontId="9" fillId="0" borderId="0">
      <alignment horizontal="right"/>
    </xf>
    <xf numFmtId="49" fontId="9" fillId="0" borderId="10">
      <alignment horizontal="center" vertical="center" wrapText="1"/>
    </xf>
    <xf numFmtId="0" fontId="9" fillId="0" borderId="8"/>
    <xf numFmtId="0" fontId="22" fillId="0" borderId="0"/>
    <xf numFmtId="4" fontId="9" fillId="0" borderId="29">
      <alignment horizontal="right"/>
    </xf>
    <xf numFmtId="0" fontId="24" fillId="0" borderId="6">
      <alignment wrapText="1"/>
    </xf>
    <xf numFmtId="0" fontId="15" fillId="0" borderId="8">
      <alignment horizontal="center" vertical="center" textRotation="90"/>
    </xf>
    <xf numFmtId="0" fontId="9" fillId="0" borderId="0">
      <alignment vertical="center"/>
    </xf>
    <xf numFmtId="0" fontId="16" fillId="0" borderId="0">
      <alignment horizontal="center" wrapText="1"/>
    </xf>
    <xf numFmtId="49" fontId="9" fillId="0" borderId="0">
      <alignment horizontal="right"/>
    </xf>
    <xf numFmtId="49" fontId="9" fillId="0" borderId="15">
      <alignment horizontal="center"/>
    </xf>
    <xf numFmtId="0" fontId="22" fillId="0" borderId="0"/>
    <xf numFmtId="49" fontId="9" fillId="0" borderId="8">
      <alignment horizontal="left" vertical="center" wrapText="1" indent="3"/>
    </xf>
    <xf numFmtId="0" fontId="9" fillId="0" borderId="63"/>
    <xf numFmtId="0" fontId="18" fillId="0" borderId="14"/>
    <xf numFmtId="49" fontId="23" fillId="0" borderId="52">
      <alignment horizontal="left" vertical="center" wrapText="1"/>
    </xf>
    <xf numFmtId="4" fontId="9" fillId="0" borderId="49">
      <alignment horizontal="right"/>
    </xf>
    <xf numFmtId="0" fontId="9" fillId="0" borderId="0">
      <alignment horizontal="left" wrapText="1"/>
    </xf>
    <xf numFmtId="0" fontId="9" fillId="0" borderId="8"/>
    <xf numFmtId="0" fontId="15" fillId="0" borderId="42">
      <alignment horizontal="center" vertical="center" textRotation="90"/>
    </xf>
    <xf numFmtId="49" fontId="9" fillId="0" borderId="44">
      <alignment horizontal="left" vertical="center" wrapText="1" indent="3"/>
    </xf>
    <xf numFmtId="0" fontId="25" fillId="0" borderId="19"/>
    <xf numFmtId="49" fontId="9" fillId="0" borderId="0">
      <alignment horizontal="left"/>
    </xf>
    <xf numFmtId="4" fontId="9" fillId="0" borderId="40">
      <alignment horizontal="right"/>
    </xf>
    <xf numFmtId="0" fontId="23" fillId="0" borderId="52">
      <alignment horizontal="left" vertical="center" wrapText="1"/>
    </xf>
    <xf numFmtId="0" fontId="9" fillId="0" borderId="19">
      <alignment horizontal="center"/>
    </xf>
    <xf numFmtId="49" fontId="9" fillId="0" borderId="11">
      <alignment horizontal="center"/>
    </xf>
    <xf numFmtId="0" fontId="9" fillId="0" borderId="26">
      <alignment horizontal="left" wrapText="1"/>
    </xf>
    <xf numFmtId="0" fontId="9" fillId="0" borderId="0">
      <alignment horizontal="center"/>
    </xf>
    <xf numFmtId="49" fontId="9" fillId="0" borderId="6">
      <alignment horizontal="center" vertical="center" wrapText="1"/>
    </xf>
    <xf numFmtId="0" fontId="9" fillId="0" borderId="26">
      <alignment horizontal="left" wrapText="1" indent="2"/>
    </xf>
    <xf numFmtId="0" fontId="18" fillId="4" borderId="0"/>
    <xf numFmtId="49" fontId="9" fillId="0" borderId="61">
      <alignment horizontal="center" vertical="center" wrapText="1"/>
    </xf>
    <xf numFmtId="49" fontId="15" fillId="0" borderId="23">
      <alignment horizontal="center" vertical="center" wrapText="1"/>
    </xf>
    <xf numFmtId="0" fontId="17" fillId="0" borderId="9"/>
    <xf numFmtId="0" fontId="22" fillId="0" borderId="0"/>
    <xf numFmtId="0" fontId="9" fillId="0" borderId="36">
      <alignment horizontal="left" wrapText="1" indent="1"/>
    </xf>
    <xf numFmtId="0" fontId="9" fillId="0" borderId="12">
      <alignment horizontal="right"/>
    </xf>
    <xf numFmtId="49" fontId="9" fillId="0" borderId="51">
      <alignment horizontal="center"/>
    </xf>
    <xf numFmtId="0" fontId="15" fillId="0" borderId="8">
      <alignment horizontal="center" vertical="center" textRotation="90" wrapText="1"/>
    </xf>
    <xf numFmtId="0" fontId="9" fillId="0" borderId="8">
      <alignment horizontal="center"/>
    </xf>
    <xf numFmtId="49" fontId="9" fillId="0" borderId="54">
      <alignment horizontal="left" vertical="center" wrapText="1" indent="2"/>
    </xf>
    <xf numFmtId="0" fontId="24" fillId="0" borderId="6">
      <alignment wrapText="1"/>
    </xf>
    <xf numFmtId="4" fontId="9" fillId="0" borderId="8">
      <alignment horizontal="right"/>
    </xf>
    <xf numFmtId="0" fontId="9" fillId="0" borderId="31">
      <alignment horizontal="center" vertical="center"/>
    </xf>
    <xf numFmtId="49" fontId="9" fillId="0" borderId="20">
      <alignment horizontal="center"/>
    </xf>
    <xf numFmtId="0" fontId="9" fillId="0" borderId="8">
      <alignment horizontal="center"/>
    </xf>
    <xf numFmtId="0" fontId="9" fillId="0" borderId="18"/>
    <xf numFmtId="49" fontId="9" fillId="0" borderId="0">
      <alignment horizontal="left"/>
    </xf>
    <xf numFmtId="49" fontId="9" fillId="0" borderId="6">
      <alignment horizontal="center" vertical="center" wrapText="1"/>
    </xf>
    <xf numFmtId="0" fontId="9" fillId="0" borderId="19">
      <alignment horizontal="left"/>
    </xf>
    <xf numFmtId="49" fontId="9" fillId="0" borderId="41">
      <alignment horizontal="center" wrapText="1"/>
    </xf>
    <xf numFmtId="166" fontId="9" fillId="0" borderId="15">
      <alignment horizontal="center"/>
    </xf>
    <xf numFmtId="0" fontId="9" fillId="0" borderId="15">
      <alignment horizontal="center"/>
    </xf>
    <xf numFmtId="0" fontId="9" fillId="0" borderId="26">
      <alignment horizontal="left" wrapText="1" indent="1"/>
    </xf>
    <xf numFmtId="0" fontId="9" fillId="0" borderId="51"/>
    <xf numFmtId="0" fontId="9" fillId="0" borderId="27">
      <alignment horizontal="center" vertical="center"/>
    </xf>
    <xf numFmtId="0" fontId="24" fillId="0" borderId="8">
      <alignment wrapText="1"/>
    </xf>
    <xf numFmtId="49" fontId="9" fillId="0" borderId="7">
      <alignment horizontal="center"/>
    </xf>
    <xf numFmtId="49" fontId="23" fillId="0" borderId="44">
      <alignment horizontal="left" vertical="center" wrapText="1"/>
    </xf>
    <xf numFmtId="0" fontId="22" fillId="0" borderId="0"/>
    <xf numFmtId="0" fontId="15" fillId="0" borderId="0">
      <alignment horizontal="center"/>
    </xf>
    <xf numFmtId="0" fontId="9" fillId="0" borderId="30">
      <alignment horizontal="left" wrapText="1" indent="1"/>
    </xf>
    <xf numFmtId="4" fontId="9" fillId="0" borderId="6">
      <alignment horizontal="right"/>
    </xf>
    <xf numFmtId="0" fontId="18" fillId="0" borderId="11"/>
  </cellStyleXfs>
  <cellXfs count="227">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11" fillId="0" borderId="2" xfId="2" applyNumberFormat="1" applyFont="1" applyFill="1" applyBorder="1" applyAlignment="1" applyProtection="1">
      <alignment horizontal="lef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2" xfId="0" applyNumberFormat="1" applyFont="1" applyFill="1" applyBorder="1" applyAlignment="1">
      <alignment horizontal="left" vertical="top"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vertical="center" wrapText="1"/>
    </xf>
    <xf numFmtId="0" fontId="4" fillId="0"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0" fontId="11" fillId="0" borderId="2" xfId="2" applyNumberFormat="1" applyFont="1" applyFill="1" applyBorder="1" applyAlignment="1" applyProtection="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0" fontId="4" fillId="0" borderId="2" xfId="0" quotePrefix="1" applyNumberFormat="1" applyFont="1" applyFill="1" applyBorder="1" applyAlignment="1">
      <alignment horizontal="center" vertical="center" wrapText="1"/>
    </xf>
    <xf numFmtId="0" fontId="5"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11" fillId="0" borderId="2" xfId="2" applyNumberFormat="1" applyFont="1" applyFill="1" applyBorder="1" applyAlignment="1" applyProtection="1">
      <alignment horizontal="left" vertical="center"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5"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0" fontId="11" fillId="0" borderId="2" xfId="2" applyNumberFormat="1" applyFont="1" applyFill="1" applyBorder="1" applyAlignment="1" applyProtection="1">
      <alignment horizontal="left" vertical="center" wrapText="1"/>
    </xf>
    <xf numFmtId="0" fontId="4" fillId="0" borderId="2" xfId="0" applyNumberFormat="1" applyFont="1" applyFill="1" applyBorder="1" applyAlignment="1">
      <alignment horizontal="lef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4" fontId="5"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0" fontId="5"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1"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0" fontId="4" fillId="0" borderId="2" xfId="0" quotePrefix="1" applyNumberFormat="1" applyFont="1" applyFill="1" applyBorder="1" applyAlignment="1">
      <alignment horizontal="center"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165"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cellXfs>
  <cellStyles count="3674">
    <cellStyle name="br" xfId="174"/>
    <cellStyle name="col" xfId="173"/>
    <cellStyle name="style0" xfId="175"/>
    <cellStyle name="style0 2" xfId="515"/>
    <cellStyle name="style0 2 2" xfId="3094"/>
    <cellStyle name="style0 2 3" xfId="2843"/>
    <cellStyle name="style0 2 4" xfId="2410"/>
    <cellStyle name="style0 2 5" xfId="1977"/>
    <cellStyle name="style0 2 6" xfId="1362"/>
    <cellStyle name="style0 3" xfId="696"/>
    <cellStyle name="style0 3 2" xfId="3256"/>
    <cellStyle name="style0 3 3" xfId="2590"/>
    <cellStyle name="style0 3 3 2" xfId="3620"/>
    <cellStyle name="style0 3 4" xfId="2157"/>
    <cellStyle name="style0 3 5" xfId="1542"/>
    <cellStyle name="style0 4" xfId="878"/>
    <cellStyle name="style0 4 2" xfId="1724"/>
    <cellStyle name="style0 4 3" xfId="3669"/>
    <cellStyle name="style0 5" xfId="1060"/>
    <cellStyle name="td" xfId="176"/>
    <cellStyle name="td 2" xfId="514"/>
    <cellStyle name="td 2 2" xfId="3093"/>
    <cellStyle name="td 2 3" xfId="2842"/>
    <cellStyle name="td 2 4" xfId="2409"/>
    <cellStyle name="td 2 5" xfId="1976"/>
    <cellStyle name="td 2 6" xfId="1361"/>
    <cellStyle name="td 3" xfId="697"/>
    <cellStyle name="td 3 2" xfId="3257"/>
    <cellStyle name="td 3 3" xfId="2591"/>
    <cellStyle name="td 3 3 2" xfId="3612"/>
    <cellStyle name="td 3 4" xfId="2158"/>
    <cellStyle name="td 3 5" xfId="1543"/>
    <cellStyle name="td 4" xfId="879"/>
    <cellStyle name="td 4 2" xfId="1725"/>
    <cellStyle name="td 4 3" xfId="3644"/>
    <cellStyle name="td 5" xfId="1061"/>
    <cellStyle name="tr" xfId="172"/>
    <cellStyle name="xl100" xfId="91"/>
    <cellStyle name="xl100 2" xfId="242"/>
    <cellStyle name="xl100 2 2" xfId="2977"/>
    <cellStyle name="xl100 2 3" xfId="2726"/>
    <cellStyle name="xl100 2 4" xfId="2293"/>
    <cellStyle name="xl100 2 5" xfId="1860"/>
    <cellStyle name="xl100 2 6" xfId="1219"/>
    <cellStyle name="xl100 3" xfId="382"/>
    <cellStyle name="xl100 4" xfId="581"/>
    <cellStyle name="xl100 4 2" xfId="3175"/>
    <cellStyle name="xl100 4 3" xfId="2475"/>
    <cellStyle name="xl100 4 3 2" xfId="3627"/>
    <cellStyle name="xl100 4 4" xfId="2042"/>
    <cellStyle name="xl100 4 5" xfId="1427"/>
    <cellStyle name="xl100 5" xfId="763"/>
    <cellStyle name="xl100 5 2" xfId="1609"/>
    <cellStyle name="xl100 5 3" xfId="3611"/>
    <cellStyle name="xl100 6" xfId="945"/>
    <cellStyle name="xl101" xfId="97"/>
    <cellStyle name="xl101 10" xfId="1119"/>
    <cellStyle name="xl101 2" xfId="247"/>
    <cellStyle name="xl101 2 2" xfId="2982"/>
    <cellStyle name="xl101 2 3" xfId="2731"/>
    <cellStyle name="xl101 2 4" xfId="2298"/>
    <cellStyle name="xl101 2 5" xfId="1865"/>
    <cellStyle name="xl101 2 6" xfId="1224"/>
    <cellStyle name="xl101 3" xfId="388"/>
    <cellStyle name="xl101 4" xfId="586"/>
    <cellStyle name="xl101 4 2" xfId="3181"/>
    <cellStyle name="xl101 4 3" xfId="2480"/>
    <cellStyle name="xl101 4 3 2" xfId="3411"/>
    <cellStyle name="xl101 4 4" xfId="2047"/>
    <cellStyle name="xl101 4 5" xfId="1432"/>
    <cellStyle name="xl101 5" xfId="768"/>
    <cellStyle name="xl101 5 2" xfId="3308"/>
    <cellStyle name="xl101 5 3" xfId="1614"/>
    <cellStyle name="xl101 5 4" xfId="1182"/>
    <cellStyle name="xl101 6" xfId="950"/>
    <cellStyle name="xl101 6 2" xfId="2893"/>
    <cellStyle name="xl101 7" xfId="2642"/>
    <cellStyle name="xl101 8" xfId="2209"/>
    <cellStyle name="xl101 9" xfId="1776"/>
    <cellStyle name="xl102" xfId="93"/>
    <cellStyle name="xl102 10" xfId="1117"/>
    <cellStyle name="xl102 2" xfId="257"/>
    <cellStyle name="xl102 3" xfId="516"/>
    <cellStyle name="xl102 3 2" xfId="3095"/>
    <cellStyle name="xl102 3 3" xfId="2844"/>
    <cellStyle name="xl102 3 4" xfId="2411"/>
    <cellStyle name="xl102 3 5" xfId="1978"/>
    <cellStyle name="xl102 3 6" xfId="1363"/>
    <cellStyle name="xl102 4" xfId="596"/>
    <cellStyle name="xl102 4 2" xfId="3177"/>
    <cellStyle name="xl102 4 3" xfId="2490"/>
    <cellStyle name="xl102 4 3 2" xfId="1179"/>
    <cellStyle name="xl102 4 4" xfId="2057"/>
    <cellStyle name="xl102 4 5" xfId="1442"/>
    <cellStyle name="xl102 5" xfId="778"/>
    <cellStyle name="xl102 5 2" xfId="3306"/>
    <cellStyle name="xl102 5 3" xfId="1624"/>
    <cellStyle name="xl102 5 4" xfId="3386"/>
    <cellStyle name="xl102 6" xfId="960"/>
    <cellStyle name="xl102 6 2" xfId="2891"/>
    <cellStyle name="xl102 7" xfId="2640"/>
    <cellStyle name="xl102 8" xfId="2207"/>
    <cellStyle name="xl102 9" xfId="1774"/>
    <cellStyle name="xl103" xfId="101"/>
    <cellStyle name="xl103 10" xfId="1123"/>
    <cellStyle name="xl103 2" xfId="261"/>
    <cellStyle name="xl103 3" xfId="509"/>
    <cellStyle name="xl103 3 2" xfId="3089"/>
    <cellStyle name="xl103 3 3" xfId="2838"/>
    <cellStyle name="xl103 3 4" xfId="2405"/>
    <cellStyle name="xl103 3 5" xfId="1972"/>
    <cellStyle name="xl103 3 6" xfId="1357"/>
    <cellStyle name="xl103 4" xfId="600"/>
    <cellStyle name="xl103 4 2" xfId="3185"/>
    <cellStyle name="xl103 4 3" xfId="2494"/>
    <cellStyle name="xl103 4 3 2" xfId="3555"/>
    <cellStyle name="xl103 4 4" xfId="2061"/>
    <cellStyle name="xl103 4 5" xfId="1446"/>
    <cellStyle name="xl103 5" xfId="782"/>
    <cellStyle name="xl103 5 2" xfId="3312"/>
    <cellStyle name="xl103 5 3" xfId="1628"/>
    <cellStyle name="xl103 5 4" xfId="3427"/>
    <cellStyle name="xl103 6" xfId="964"/>
    <cellStyle name="xl103 6 2" xfId="2897"/>
    <cellStyle name="xl103 7" xfId="2646"/>
    <cellStyle name="xl103 8" xfId="2213"/>
    <cellStyle name="xl103 9" xfId="1780"/>
    <cellStyle name="xl104" xfId="104"/>
    <cellStyle name="xl104 2" xfId="269"/>
    <cellStyle name="xl104 2 2" xfId="2997"/>
    <cellStyle name="xl104 2 3" xfId="2746"/>
    <cellStyle name="xl104 2 4" xfId="2313"/>
    <cellStyle name="xl104 2 5" xfId="1880"/>
    <cellStyle name="xl104 2 6" xfId="1240"/>
    <cellStyle name="xl104 3" xfId="471"/>
    <cellStyle name="xl104 4" xfId="608"/>
    <cellStyle name="xl104 4 2" xfId="3188"/>
    <cellStyle name="xl104 4 3" xfId="2502"/>
    <cellStyle name="xl104 4 3 2" xfId="3480"/>
    <cellStyle name="xl104 4 4" xfId="2069"/>
    <cellStyle name="xl104 4 5" xfId="1454"/>
    <cellStyle name="xl104 5" xfId="790"/>
    <cellStyle name="xl104 5 2" xfId="1636"/>
    <cellStyle name="xl104 5 3" xfId="3413"/>
    <cellStyle name="xl104 6" xfId="972"/>
    <cellStyle name="xl105" xfId="89"/>
    <cellStyle name="xl105 10" xfId="1115"/>
    <cellStyle name="xl105 2" xfId="264"/>
    <cellStyle name="xl105 2 2" xfId="2994"/>
    <cellStyle name="xl105 2 3" xfId="2743"/>
    <cellStyle name="xl105 2 4" xfId="2310"/>
    <cellStyle name="xl105 2 5" xfId="1877"/>
    <cellStyle name="xl105 2 6" xfId="1236"/>
    <cellStyle name="xl105 3" xfId="446"/>
    <cellStyle name="xl105 4" xfId="603"/>
    <cellStyle name="xl105 4 2" xfId="3173"/>
    <cellStyle name="xl105 4 3" xfId="2497"/>
    <cellStyle name="xl105 4 3 2" xfId="3636"/>
    <cellStyle name="xl105 4 4" xfId="2064"/>
    <cellStyle name="xl105 4 5" xfId="1449"/>
    <cellStyle name="xl105 5" xfId="785"/>
    <cellStyle name="xl105 5 2" xfId="3304"/>
    <cellStyle name="xl105 5 3" xfId="1631"/>
    <cellStyle name="xl105 5 4" xfId="3369"/>
    <cellStyle name="xl105 6" xfId="967"/>
    <cellStyle name="xl105 6 2" xfId="2889"/>
    <cellStyle name="xl105 7" xfId="2638"/>
    <cellStyle name="xl105 8" xfId="2205"/>
    <cellStyle name="xl105 9" xfId="1772"/>
    <cellStyle name="xl106" xfId="92"/>
    <cellStyle name="xl106 10" xfId="1116"/>
    <cellStyle name="xl106 2" xfId="272"/>
    <cellStyle name="xl106 2 2" xfId="3000"/>
    <cellStyle name="xl106 2 3" xfId="2749"/>
    <cellStyle name="xl106 2 4" xfId="2316"/>
    <cellStyle name="xl106 2 5" xfId="1883"/>
    <cellStyle name="xl106 2 6" xfId="1243"/>
    <cellStyle name="xl106 3" xfId="506"/>
    <cellStyle name="xl106 4" xfId="611"/>
    <cellStyle name="xl106 4 2" xfId="3176"/>
    <cellStyle name="xl106 4 3" xfId="2505"/>
    <cellStyle name="xl106 4 3 2" xfId="3639"/>
    <cellStyle name="xl106 4 4" xfId="2072"/>
    <cellStyle name="xl106 4 5" xfId="1457"/>
    <cellStyle name="xl106 5" xfId="793"/>
    <cellStyle name="xl106 5 2" xfId="3305"/>
    <cellStyle name="xl106 5 3" xfId="1639"/>
    <cellStyle name="xl106 5 4" xfId="3407"/>
    <cellStyle name="xl106 6" xfId="975"/>
    <cellStyle name="xl106 6 2" xfId="2890"/>
    <cellStyle name="xl106 7" xfId="2639"/>
    <cellStyle name="xl106 8" xfId="2206"/>
    <cellStyle name="xl106 9" xfId="1773"/>
    <cellStyle name="xl107" xfId="98"/>
    <cellStyle name="xl107 10" xfId="1120"/>
    <cellStyle name="xl107 2" xfId="275"/>
    <cellStyle name="xl107 3" xfId="508"/>
    <cellStyle name="xl107 3 2" xfId="3088"/>
    <cellStyle name="xl107 3 3" xfId="2837"/>
    <cellStyle name="xl107 3 4" xfId="2404"/>
    <cellStyle name="xl107 3 5" xfId="1971"/>
    <cellStyle name="xl107 3 6" xfId="1356"/>
    <cellStyle name="xl107 4" xfId="614"/>
    <cellStyle name="xl107 4 2" xfId="3182"/>
    <cellStyle name="xl107 4 3" xfId="2508"/>
    <cellStyle name="xl107 4 3 2" xfId="3406"/>
    <cellStyle name="xl107 4 4" xfId="2075"/>
    <cellStyle name="xl107 4 5" xfId="1460"/>
    <cellStyle name="xl107 5" xfId="796"/>
    <cellStyle name="xl107 5 2" xfId="3309"/>
    <cellStyle name="xl107 5 3" xfId="1642"/>
    <cellStyle name="xl107 5 4" xfId="3393"/>
    <cellStyle name="xl107 6" xfId="978"/>
    <cellStyle name="xl107 6 2" xfId="2894"/>
    <cellStyle name="xl107 7" xfId="2643"/>
    <cellStyle name="xl107 8" xfId="2210"/>
    <cellStyle name="xl107 9" xfId="1777"/>
    <cellStyle name="xl108" xfId="103"/>
    <cellStyle name="xl108 10" xfId="1125"/>
    <cellStyle name="xl108 2" xfId="259"/>
    <cellStyle name="xl108 2 2" xfId="2991"/>
    <cellStyle name="xl108 2 3" xfId="2740"/>
    <cellStyle name="xl108 2 4" xfId="2307"/>
    <cellStyle name="xl108 2 5" xfId="1874"/>
    <cellStyle name="xl108 2 6" xfId="1233"/>
    <cellStyle name="xl108 3" xfId="474"/>
    <cellStyle name="xl108 4" xfId="598"/>
    <cellStyle name="xl108 4 2" xfId="3187"/>
    <cellStyle name="xl108 4 3" xfId="2492"/>
    <cellStyle name="xl108 4 3 2" xfId="3519"/>
    <cellStyle name="xl108 4 4" xfId="2059"/>
    <cellStyle name="xl108 4 5" xfId="1444"/>
    <cellStyle name="xl108 5" xfId="780"/>
    <cellStyle name="xl108 5 2" xfId="3314"/>
    <cellStyle name="xl108 5 3" xfId="1626"/>
    <cellStyle name="xl108 5 4" xfId="1301"/>
    <cellStyle name="xl108 6" xfId="962"/>
    <cellStyle name="xl108 6 2" xfId="2899"/>
    <cellStyle name="xl108 7" xfId="2648"/>
    <cellStyle name="xl108 8" xfId="2215"/>
    <cellStyle name="xl108 9" xfId="1782"/>
    <cellStyle name="xl109" xfId="90"/>
    <cellStyle name="xl109 2" xfId="262"/>
    <cellStyle name="xl109 2 2" xfId="2992"/>
    <cellStyle name="xl109 2 3" xfId="2741"/>
    <cellStyle name="xl109 2 4" xfId="2308"/>
    <cellStyle name="xl109 2 5" xfId="1875"/>
    <cellStyle name="xl109 2 6" xfId="1234"/>
    <cellStyle name="xl109 3" xfId="455"/>
    <cellStyle name="xl109 4" xfId="601"/>
    <cellStyle name="xl109 4 2" xfId="3174"/>
    <cellStyle name="xl109 4 3" xfId="2495"/>
    <cellStyle name="xl109 4 3 2" xfId="3415"/>
    <cellStyle name="xl109 4 4" xfId="2062"/>
    <cellStyle name="xl109 4 5" xfId="1447"/>
    <cellStyle name="xl109 5" xfId="783"/>
    <cellStyle name="xl109 5 2" xfId="1629"/>
    <cellStyle name="xl109 5 3" xfId="1177"/>
    <cellStyle name="xl109 6" xfId="965"/>
    <cellStyle name="xl110" xfId="99"/>
    <cellStyle name="xl110 10" xfId="1121"/>
    <cellStyle name="xl110 2" xfId="270"/>
    <cellStyle name="xl110 2 2" xfId="2998"/>
    <cellStyle name="xl110 2 3" xfId="2747"/>
    <cellStyle name="xl110 2 4" xfId="2314"/>
    <cellStyle name="xl110 2 5" xfId="1881"/>
    <cellStyle name="xl110 2 6" xfId="1241"/>
    <cellStyle name="xl110 3" xfId="434"/>
    <cellStyle name="xl110 4" xfId="609"/>
    <cellStyle name="xl110 4 2" xfId="3183"/>
    <cellStyle name="xl110 4 3" xfId="2503"/>
    <cellStyle name="xl110 4 3 2" xfId="3377"/>
    <cellStyle name="xl110 4 4" xfId="2070"/>
    <cellStyle name="xl110 4 5" xfId="1455"/>
    <cellStyle name="xl110 5" xfId="791"/>
    <cellStyle name="xl110 5 2" xfId="3310"/>
    <cellStyle name="xl110 5 3" xfId="1637"/>
    <cellStyle name="xl110 5 4" xfId="3660"/>
    <cellStyle name="xl110 6" xfId="973"/>
    <cellStyle name="xl110 6 2" xfId="2895"/>
    <cellStyle name="xl110 7" xfId="2644"/>
    <cellStyle name="xl110 8" xfId="2211"/>
    <cellStyle name="xl110 9" xfId="1778"/>
    <cellStyle name="xl111" xfId="100"/>
    <cellStyle name="xl111 10" xfId="1122"/>
    <cellStyle name="xl111 2" xfId="274"/>
    <cellStyle name="xl111 2 2" xfId="3002"/>
    <cellStyle name="xl111 2 3" xfId="2751"/>
    <cellStyle name="xl111 2 4" xfId="2318"/>
    <cellStyle name="xl111 2 5" xfId="1885"/>
    <cellStyle name="xl111 2 6" xfId="1245"/>
    <cellStyle name="xl111 3" xfId="511"/>
    <cellStyle name="xl111 4" xfId="613"/>
    <cellStyle name="xl111 4 2" xfId="3184"/>
    <cellStyle name="xl111 4 3" xfId="2507"/>
    <cellStyle name="xl111 4 3 2" xfId="1287"/>
    <cellStyle name="xl111 4 4" xfId="2074"/>
    <cellStyle name="xl111 4 5" xfId="1459"/>
    <cellStyle name="xl111 5" xfId="795"/>
    <cellStyle name="xl111 5 2" xfId="3311"/>
    <cellStyle name="xl111 5 3" xfId="1641"/>
    <cellStyle name="xl111 5 4" xfId="3388"/>
    <cellStyle name="xl111 6" xfId="977"/>
    <cellStyle name="xl111 6 2" xfId="2896"/>
    <cellStyle name="xl111 7" xfId="2645"/>
    <cellStyle name="xl111 8" xfId="2212"/>
    <cellStyle name="xl111 9" xfId="1779"/>
    <cellStyle name="xl112" xfId="94"/>
    <cellStyle name="xl112 10" xfId="1118"/>
    <cellStyle name="xl112 2" xfId="260"/>
    <cellStyle name="xl112 3" xfId="435"/>
    <cellStyle name="xl112 3 2" xfId="3067"/>
    <cellStyle name="xl112 3 3" xfId="2816"/>
    <cellStyle name="xl112 3 4" xfId="2383"/>
    <cellStyle name="xl112 3 5" xfId="1950"/>
    <cellStyle name="xl112 3 6" xfId="1327"/>
    <cellStyle name="xl112 4" xfId="599"/>
    <cellStyle name="xl112 4 2" xfId="3178"/>
    <cellStyle name="xl112 4 3" xfId="2493"/>
    <cellStyle name="xl112 4 3 2" xfId="3670"/>
    <cellStyle name="xl112 4 4" xfId="2060"/>
    <cellStyle name="xl112 4 5" xfId="1445"/>
    <cellStyle name="xl112 5" xfId="781"/>
    <cellStyle name="xl112 5 2" xfId="3307"/>
    <cellStyle name="xl112 5 3" xfId="1627"/>
    <cellStyle name="xl112 5 4" xfId="3597"/>
    <cellStyle name="xl112 6" xfId="963"/>
    <cellStyle name="xl112 6 2" xfId="2892"/>
    <cellStyle name="xl112 7" xfId="2641"/>
    <cellStyle name="xl112 8" xfId="2208"/>
    <cellStyle name="xl112 9" xfId="1775"/>
    <cellStyle name="xl113" xfId="102"/>
    <cellStyle name="xl113 10" xfId="1124"/>
    <cellStyle name="xl113 2" xfId="263"/>
    <cellStyle name="xl113 2 2" xfId="2993"/>
    <cellStyle name="xl113 2 3" xfId="2742"/>
    <cellStyle name="xl113 2 4" xfId="2309"/>
    <cellStyle name="xl113 2 5" xfId="1876"/>
    <cellStyle name="xl113 2 6" xfId="1235"/>
    <cellStyle name="xl113 3" xfId="488"/>
    <cellStyle name="xl113 4" xfId="602"/>
    <cellStyle name="xl113 4 2" xfId="3186"/>
    <cellStyle name="xl113 4 3" xfId="2496"/>
    <cellStyle name="xl113 4 3 2" xfId="3592"/>
    <cellStyle name="xl113 4 4" xfId="2063"/>
    <cellStyle name="xl113 4 5" xfId="1448"/>
    <cellStyle name="xl113 5" xfId="784"/>
    <cellStyle name="xl113 5 2" xfId="3313"/>
    <cellStyle name="xl113 5 3" xfId="1630"/>
    <cellStyle name="xl113 5 4" xfId="1247"/>
    <cellStyle name="xl113 6" xfId="966"/>
    <cellStyle name="xl113 6 2" xfId="2898"/>
    <cellStyle name="xl113 7" xfId="2647"/>
    <cellStyle name="xl113 8" xfId="2214"/>
    <cellStyle name="xl113 9" xfId="1781"/>
    <cellStyle name="xl114" xfId="95"/>
    <cellStyle name="xl114 2" xfId="265"/>
    <cellStyle name="xl114 2 2" xfId="2995"/>
    <cellStyle name="xl114 2 3" xfId="2744"/>
    <cellStyle name="xl114 2 4" xfId="2311"/>
    <cellStyle name="xl114 2 5" xfId="1878"/>
    <cellStyle name="xl114 2 6" xfId="1237"/>
    <cellStyle name="xl114 3" xfId="485"/>
    <cellStyle name="xl114 4" xfId="604"/>
    <cellStyle name="xl114 4 2" xfId="3179"/>
    <cellStyle name="xl114 4 3" xfId="2498"/>
    <cellStyle name="xl114 4 3 2" xfId="3587"/>
    <cellStyle name="xl114 4 4" xfId="2065"/>
    <cellStyle name="xl114 4 5" xfId="1450"/>
    <cellStyle name="xl114 5" xfId="786"/>
    <cellStyle name="xl114 5 2" xfId="1632"/>
    <cellStyle name="xl114 5 3" xfId="3560"/>
    <cellStyle name="xl114 6" xfId="968"/>
    <cellStyle name="xl115" xfId="96"/>
    <cellStyle name="xl115 2" xfId="271"/>
    <cellStyle name="xl115 2 2" xfId="2999"/>
    <cellStyle name="xl115 2 3" xfId="2748"/>
    <cellStyle name="xl115 2 4" xfId="2315"/>
    <cellStyle name="xl115 2 5" xfId="1882"/>
    <cellStyle name="xl115 2 6" xfId="1242"/>
    <cellStyle name="xl115 3" xfId="504"/>
    <cellStyle name="xl115 4" xfId="610"/>
    <cellStyle name="xl115 4 2" xfId="3180"/>
    <cellStyle name="xl115 4 3" xfId="2504"/>
    <cellStyle name="xl115 4 3 2" xfId="3645"/>
    <cellStyle name="xl115 4 4" xfId="2071"/>
    <cellStyle name="xl115 4 5" xfId="1456"/>
    <cellStyle name="xl115 5" xfId="792"/>
    <cellStyle name="xl115 5 2" xfId="1638"/>
    <cellStyle name="xl115 5 3" xfId="3366"/>
    <cellStyle name="xl115 6" xfId="974"/>
    <cellStyle name="xl116" xfId="105"/>
    <cellStyle name="xl116 2" xfId="266"/>
    <cellStyle name="xl116 2 2" xfId="2996"/>
    <cellStyle name="xl116 2 3" xfId="2745"/>
    <cellStyle name="xl116 2 4" xfId="2312"/>
    <cellStyle name="xl116 2 5" xfId="1879"/>
    <cellStyle name="xl116 2 6" xfId="1238"/>
    <cellStyle name="xl116 3" xfId="480"/>
    <cellStyle name="xl116 4" xfId="605"/>
    <cellStyle name="xl116 4 2" xfId="3189"/>
    <cellStyle name="xl116 4 3" xfId="2499"/>
    <cellStyle name="xl116 4 3 2" xfId="3574"/>
    <cellStyle name="xl116 4 4" xfId="2066"/>
    <cellStyle name="xl116 4 5" xfId="1451"/>
    <cellStyle name="xl116 5" xfId="787"/>
    <cellStyle name="xl116 5 2" xfId="1633"/>
    <cellStyle name="xl116 5 3" xfId="3484"/>
    <cellStyle name="xl116 6" xfId="969"/>
    <cellStyle name="xl117" xfId="128"/>
    <cellStyle name="xl117 2" xfId="273"/>
    <cellStyle name="xl117 2 2" xfId="3001"/>
    <cellStyle name="xl117 2 3" xfId="2750"/>
    <cellStyle name="xl117 2 4" xfId="2317"/>
    <cellStyle name="xl117 2 5" xfId="1884"/>
    <cellStyle name="xl117 2 6" xfId="1244"/>
    <cellStyle name="xl117 3" xfId="503"/>
    <cellStyle name="xl117 4" xfId="612"/>
    <cellStyle name="xl117 4 2" xfId="3212"/>
    <cellStyle name="xl117 4 3" xfId="2506"/>
    <cellStyle name="xl117 4 3 2" xfId="3569"/>
    <cellStyle name="xl117 4 4" xfId="2073"/>
    <cellStyle name="xl117 4 5" xfId="1458"/>
    <cellStyle name="xl117 5" xfId="794"/>
    <cellStyle name="xl117 5 2" xfId="1640"/>
    <cellStyle name="xl117 5 3" xfId="3489"/>
    <cellStyle name="xl117 6" xfId="976"/>
    <cellStyle name="xl118" xfId="132"/>
    <cellStyle name="xl118 10" xfId="1146"/>
    <cellStyle name="xl118 2" xfId="267"/>
    <cellStyle name="xl118 3" xfId="476"/>
    <cellStyle name="xl118 3 2" xfId="3082"/>
    <cellStyle name="xl118 3 3" xfId="2831"/>
    <cellStyle name="xl118 3 4" xfId="2398"/>
    <cellStyle name="xl118 3 5" xfId="1965"/>
    <cellStyle name="xl118 3 6" xfId="1346"/>
    <cellStyle name="xl118 4" xfId="606"/>
    <cellStyle name="xl118 4 2" xfId="3216"/>
    <cellStyle name="xl118 4 3" xfId="2500"/>
    <cellStyle name="xl118 4 3 2" xfId="3362"/>
    <cellStyle name="xl118 4 4" xfId="2067"/>
    <cellStyle name="xl118 4 5" xfId="1452"/>
    <cellStyle name="xl118 5" xfId="788"/>
    <cellStyle name="xl118 5 2" xfId="3334"/>
    <cellStyle name="xl118 5 3" xfId="1634"/>
    <cellStyle name="xl118 5 4" xfId="3578"/>
    <cellStyle name="xl118 6" xfId="970"/>
    <cellStyle name="xl118 6 2" xfId="2919"/>
    <cellStyle name="xl118 7" xfId="2668"/>
    <cellStyle name="xl118 8" xfId="2235"/>
    <cellStyle name="xl118 9" xfId="1802"/>
    <cellStyle name="xl119" xfId="136"/>
    <cellStyle name="xl119 2" xfId="268"/>
    <cellStyle name="xl119 3" xfId="473"/>
    <cellStyle name="xl119 3 2" xfId="3080"/>
    <cellStyle name="xl119 3 3" xfId="2829"/>
    <cellStyle name="xl119 3 4" xfId="2396"/>
    <cellStyle name="xl119 3 5" xfId="1963"/>
    <cellStyle name="xl119 3 6" xfId="1344"/>
    <cellStyle name="xl119 4" xfId="607"/>
    <cellStyle name="xl119 4 2" xfId="3220"/>
    <cellStyle name="xl119 4 3" xfId="2501"/>
    <cellStyle name="xl119 4 3 2" xfId="3584"/>
    <cellStyle name="xl119 4 4" xfId="2068"/>
    <cellStyle name="xl119 4 5" xfId="1453"/>
    <cellStyle name="xl119 5" xfId="789"/>
    <cellStyle name="xl119 5 2" xfId="1635"/>
    <cellStyle name="xl119 5 3" xfId="3440"/>
    <cellStyle name="xl119 6" xfId="971"/>
    <cellStyle name="xl120" xfId="142"/>
    <cellStyle name="xl120 2" xfId="277"/>
    <cellStyle name="xl120 3" xfId="502"/>
    <cellStyle name="xl120 3 2" xfId="3085"/>
    <cellStyle name="xl120 3 3" xfId="2834"/>
    <cellStyle name="xl120 3 4" xfId="2401"/>
    <cellStyle name="xl120 3 5" xfId="1968"/>
    <cellStyle name="xl120 3 6" xfId="1352"/>
    <cellStyle name="xl120 4" xfId="616"/>
    <cellStyle name="xl120 4 2" xfId="3226"/>
    <cellStyle name="xl120 4 3" xfId="2510"/>
    <cellStyle name="xl120 4 3 2" xfId="3562"/>
    <cellStyle name="xl120 4 4" xfId="2077"/>
    <cellStyle name="xl120 4 5" xfId="1462"/>
    <cellStyle name="xl120 5" xfId="798"/>
    <cellStyle name="xl120 5 2" xfId="1644"/>
    <cellStyle name="xl120 5 3" xfId="3600"/>
    <cellStyle name="xl120 6" xfId="980"/>
    <cellStyle name="xl121" xfId="143"/>
    <cellStyle name="xl121 2" xfId="301"/>
    <cellStyle name="xl121 3" xfId="468"/>
    <cellStyle name="xl121 3 2" xfId="3078"/>
    <cellStyle name="xl121 3 3" xfId="2827"/>
    <cellStyle name="xl121 3 4" xfId="2394"/>
    <cellStyle name="xl121 3 5" xfId="1961"/>
    <cellStyle name="xl121 3 6" xfId="1342"/>
    <cellStyle name="xl121 4" xfId="640"/>
    <cellStyle name="xl121 4 2" xfId="3227"/>
    <cellStyle name="xl121 4 3" xfId="2534"/>
    <cellStyle name="xl121 4 3 2" xfId="3416"/>
    <cellStyle name="xl121 4 4" xfId="2101"/>
    <cellStyle name="xl121 4 5" xfId="1486"/>
    <cellStyle name="xl121 5" xfId="822"/>
    <cellStyle name="xl121 5 2" xfId="1668"/>
    <cellStyle name="xl121 5 3" xfId="1205"/>
    <cellStyle name="xl121 6" xfId="1004"/>
    <cellStyle name="xl122" xfId="144"/>
    <cellStyle name="xl122 2" xfId="305"/>
    <cellStyle name="xl122 2 2" xfId="3019"/>
    <cellStyle name="xl122 2 3" xfId="2768"/>
    <cellStyle name="xl122 2 4" xfId="2335"/>
    <cellStyle name="xl122 2 5" xfId="1902"/>
    <cellStyle name="xl122 2 6" xfId="1266"/>
    <cellStyle name="xl122 3" xfId="453"/>
    <cellStyle name="xl122 4" xfId="644"/>
    <cellStyle name="xl122 4 2" xfId="3228"/>
    <cellStyle name="xl122 4 3" xfId="2538"/>
    <cellStyle name="xl122 4 3 2" xfId="3616"/>
    <cellStyle name="xl122 4 4" xfId="2105"/>
    <cellStyle name="xl122 4 5" xfId="1490"/>
    <cellStyle name="xl122 5" xfId="826"/>
    <cellStyle name="xl122 5 2" xfId="1672"/>
    <cellStyle name="xl122 5 3" xfId="3552"/>
    <cellStyle name="xl122 6" xfId="1008"/>
    <cellStyle name="xl123" xfId="146"/>
    <cellStyle name="xl123 2" xfId="309"/>
    <cellStyle name="xl123 3" xfId="441"/>
    <cellStyle name="xl123 3 2" xfId="3071"/>
    <cellStyle name="xl123 3 3" xfId="2820"/>
    <cellStyle name="xl123 3 4" xfId="2387"/>
    <cellStyle name="xl123 3 5" xfId="1954"/>
    <cellStyle name="xl123 3 6" xfId="1332"/>
    <cellStyle name="xl123 4" xfId="648"/>
    <cellStyle name="xl123 4 2" xfId="3230"/>
    <cellStyle name="xl123 4 3" xfId="2542"/>
    <cellStyle name="xl123 4 3 2" xfId="3648"/>
    <cellStyle name="xl123 4 4" xfId="2109"/>
    <cellStyle name="xl123 4 5" xfId="1494"/>
    <cellStyle name="xl123 5" xfId="830"/>
    <cellStyle name="xl123 5 2" xfId="1676"/>
    <cellStyle name="xl123 5 3" xfId="3545"/>
    <cellStyle name="xl123 6" xfId="1012"/>
    <cellStyle name="xl124" xfId="167"/>
    <cellStyle name="xl124 2" xfId="326"/>
    <cellStyle name="xl124 3" xfId="437"/>
    <cellStyle name="xl124 3 2" xfId="3069"/>
    <cellStyle name="xl124 3 3" xfId="2818"/>
    <cellStyle name="xl124 3 4" xfId="2385"/>
    <cellStyle name="xl124 3 5" xfId="1952"/>
    <cellStyle name="xl124 3 6" xfId="1329"/>
    <cellStyle name="xl124 4" xfId="665"/>
    <cellStyle name="xl124 4 2" xfId="3251"/>
    <cellStyle name="xl124 4 3" xfId="2559"/>
    <cellStyle name="xl124 4 3 2" xfId="3511"/>
    <cellStyle name="xl124 4 4" xfId="2126"/>
    <cellStyle name="xl124 4 5" xfId="1511"/>
    <cellStyle name="xl124 5" xfId="847"/>
    <cellStyle name="xl124 5 2" xfId="1693"/>
    <cellStyle name="xl124 5 3" xfId="3445"/>
    <cellStyle name="xl124 6" xfId="1029"/>
    <cellStyle name="xl125" xfId="170"/>
    <cellStyle name="xl125 2" xfId="328"/>
    <cellStyle name="xl125 3" xfId="510"/>
    <cellStyle name="xl125 3 2" xfId="3090"/>
    <cellStyle name="xl125 3 3" xfId="2839"/>
    <cellStyle name="xl125 3 4" xfId="2406"/>
    <cellStyle name="xl125 3 5" xfId="1973"/>
    <cellStyle name="xl125 3 6" xfId="1358"/>
    <cellStyle name="xl125 4" xfId="667"/>
    <cellStyle name="xl125 4 2" xfId="3254"/>
    <cellStyle name="xl125 4 3" xfId="2561"/>
    <cellStyle name="xl125 4 3 2" xfId="3539"/>
    <cellStyle name="xl125 4 4" xfId="2128"/>
    <cellStyle name="xl125 4 5" xfId="1513"/>
    <cellStyle name="xl125 5" xfId="849"/>
    <cellStyle name="xl125 5 2" xfId="1695"/>
    <cellStyle name="xl125 5 3" xfId="3615"/>
    <cellStyle name="xl125 6" xfId="1031"/>
    <cellStyle name="xl126" xfId="106"/>
    <cellStyle name="xl126 10" xfId="1126"/>
    <cellStyle name="xl126 2" xfId="329"/>
    <cellStyle name="xl126 3" xfId="507"/>
    <cellStyle name="xl126 3 2" xfId="3087"/>
    <cellStyle name="xl126 3 3" xfId="2836"/>
    <cellStyle name="xl126 3 4" xfId="2403"/>
    <cellStyle name="xl126 3 5" xfId="1970"/>
    <cellStyle name="xl126 3 6" xfId="1355"/>
    <cellStyle name="xl126 4" xfId="668"/>
    <cellStyle name="xl126 4 2" xfId="3190"/>
    <cellStyle name="xl126 4 3" xfId="2562"/>
    <cellStyle name="xl126 4 3 2" xfId="3628"/>
    <cellStyle name="xl126 4 4" xfId="2129"/>
    <cellStyle name="xl126 4 5" xfId="1514"/>
    <cellStyle name="xl126 5" xfId="850"/>
    <cellStyle name="xl126 5 2" xfId="3315"/>
    <cellStyle name="xl126 5 3" xfId="1696"/>
    <cellStyle name="xl126 5 4" xfId="3467"/>
    <cellStyle name="xl126 6" xfId="1032"/>
    <cellStyle name="xl126 6 2" xfId="2900"/>
    <cellStyle name="xl126 7" xfId="2649"/>
    <cellStyle name="xl126 8" xfId="2216"/>
    <cellStyle name="xl126 9" xfId="1783"/>
    <cellStyle name="xl127" xfId="109"/>
    <cellStyle name="xl127 2" xfId="276"/>
    <cellStyle name="xl127 3" xfId="505"/>
    <cellStyle name="xl127 3 2" xfId="3086"/>
    <cellStyle name="xl127 3 3" xfId="2835"/>
    <cellStyle name="xl127 3 4" xfId="2402"/>
    <cellStyle name="xl127 3 5" xfId="1969"/>
    <cellStyle name="xl127 3 6" xfId="1353"/>
    <cellStyle name="xl127 4" xfId="615"/>
    <cellStyle name="xl127 4 2" xfId="3193"/>
    <cellStyle name="xl127 4 3" xfId="2509"/>
    <cellStyle name="xl127 4 3 2" xfId="3381"/>
    <cellStyle name="xl127 4 4" xfId="2076"/>
    <cellStyle name="xl127 4 5" xfId="1461"/>
    <cellStyle name="xl127 5" xfId="797"/>
    <cellStyle name="xl127 5 2" xfId="1643"/>
    <cellStyle name="xl127 5 3" xfId="1347"/>
    <cellStyle name="xl127 6" xfId="979"/>
    <cellStyle name="xl128" xfId="112"/>
    <cellStyle name="xl128 2" xfId="334"/>
    <cellStyle name="xl128 3" xfId="481"/>
    <cellStyle name="xl128 3 2" xfId="3083"/>
    <cellStyle name="xl128 3 3" xfId="2832"/>
    <cellStyle name="xl128 3 4" xfId="2399"/>
    <cellStyle name="xl128 3 5" xfId="1966"/>
    <cellStyle name="xl128 3 6" xfId="1348"/>
    <cellStyle name="xl128 4" xfId="673"/>
    <cellStyle name="xl128 4 2" xfId="3196"/>
    <cellStyle name="xl128 4 3" xfId="2567"/>
    <cellStyle name="xl128 4 3 2" xfId="3529"/>
    <cellStyle name="xl128 4 4" xfId="2134"/>
    <cellStyle name="xl128 4 5" xfId="1519"/>
    <cellStyle name="xl128 5" xfId="855"/>
    <cellStyle name="xl128 5 2" xfId="1701"/>
    <cellStyle name="xl128 5 3" xfId="3417"/>
    <cellStyle name="xl128 6" xfId="1037"/>
    <cellStyle name="xl129" xfId="114"/>
    <cellStyle name="xl129 10" xfId="1129"/>
    <cellStyle name="xl129 2" xfId="352"/>
    <cellStyle name="xl129 3" xfId="427"/>
    <cellStyle name="xl129 3 2" xfId="3065"/>
    <cellStyle name="xl129 3 3" xfId="2814"/>
    <cellStyle name="xl129 3 4" xfId="2381"/>
    <cellStyle name="xl129 3 5" xfId="1948"/>
    <cellStyle name="xl129 3 6" xfId="1324"/>
    <cellStyle name="xl129 4" xfId="691"/>
    <cellStyle name="xl129 4 2" xfId="3198"/>
    <cellStyle name="xl129 4 3" xfId="2585"/>
    <cellStyle name="xl129 4 3 2" xfId="3547"/>
    <cellStyle name="xl129 4 4" xfId="2152"/>
    <cellStyle name="xl129 4 5" xfId="1537"/>
    <cellStyle name="xl129 5" xfId="873"/>
    <cellStyle name="xl129 5 2" xfId="3318"/>
    <cellStyle name="xl129 5 3" xfId="1719"/>
    <cellStyle name="xl129 5 4" xfId="3666"/>
    <cellStyle name="xl129 6" xfId="1055"/>
    <cellStyle name="xl129 6 2" xfId="2903"/>
    <cellStyle name="xl129 7" xfId="2652"/>
    <cellStyle name="xl129 8" xfId="2219"/>
    <cellStyle name="xl129 9" xfId="1786"/>
    <cellStyle name="xl130" xfId="119"/>
    <cellStyle name="xl130 10" xfId="1134"/>
    <cellStyle name="xl130 2" xfId="355"/>
    <cellStyle name="xl130 3" xfId="416"/>
    <cellStyle name="xl130 3 2" xfId="3061"/>
    <cellStyle name="xl130 3 3" xfId="2810"/>
    <cellStyle name="xl130 3 4" xfId="2377"/>
    <cellStyle name="xl130 3 5" xfId="1944"/>
    <cellStyle name="xl130 3 6" xfId="1318"/>
    <cellStyle name="xl130 4" xfId="694"/>
    <cellStyle name="xl130 4 2" xfId="3203"/>
    <cellStyle name="xl130 4 3" xfId="2588"/>
    <cellStyle name="xl130 4 3 2" xfId="3517"/>
    <cellStyle name="xl130 4 4" xfId="2155"/>
    <cellStyle name="xl130 4 5" xfId="1540"/>
    <cellStyle name="xl130 5" xfId="876"/>
    <cellStyle name="xl130 5 2" xfId="3323"/>
    <cellStyle name="xl130 5 3" xfId="1722"/>
    <cellStyle name="xl130 5 4" xfId="3478"/>
    <cellStyle name="xl130 6" xfId="1058"/>
    <cellStyle name="xl130 6 2" xfId="2908"/>
    <cellStyle name="xl130 7" xfId="2657"/>
    <cellStyle name="xl130 8" xfId="2224"/>
    <cellStyle name="xl130 9" xfId="1791"/>
    <cellStyle name="xl131" xfId="121"/>
    <cellStyle name="xl131 10" xfId="1136"/>
    <cellStyle name="xl131 2" xfId="278"/>
    <cellStyle name="xl131 2 2" xfId="3003"/>
    <cellStyle name="xl131 2 3" xfId="2752"/>
    <cellStyle name="xl131 2 4" xfId="2319"/>
    <cellStyle name="xl131 2 5" xfId="1886"/>
    <cellStyle name="xl131 2 6" xfId="1246"/>
    <cellStyle name="xl131 3" xfId="487"/>
    <cellStyle name="xl131 4" xfId="617"/>
    <cellStyle name="xl131 4 2" xfId="3205"/>
    <cellStyle name="xl131 4 3" xfId="2511"/>
    <cellStyle name="xl131 4 3 2" xfId="3374"/>
    <cellStyle name="xl131 4 4" xfId="2078"/>
    <cellStyle name="xl131 4 5" xfId="1463"/>
    <cellStyle name="xl131 5" xfId="799"/>
    <cellStyle name="xl131 5 2" xfId="3325"/>
    <cellStyle name="xl131 5 3" xfId="1645"/>
    <cellStyle name="xl131 5 4" xfId="3586"/>
    <cellStyle name="xl131 6" xfId="981"/>
    <cellStyle name="xl131 6 2" xfId="2910"/>
    <cellStyle name="xl131 7" xfId="2659"/>
    <cellStyle name="xl131 8" xfId="2226"/>
    <cellStyle name="xl131 9" xfId="1793"/>
    <cellStyle name="xl132" xfId="123"/>
    <cellStyle name="xl132 10" xfId="1138"/>
    <cellStyle name="xl132 2" xfId="282"/>
    <cellStyle name="xl132 3" xfId="463"/>
    <cellStyle name="xl132 3 2" xfId="3076"/>
    <cellStyle name="xl132 3 3" xfId="2825"/>
    <cellStyle name="xl132 3 4" xfId="2392"/>
    <cellStyle name="xl132 3 5" xfId="1959"/>
    <cellStyle name="xl132 3 6" xfId="1339"/>
    <cellStyle name="xl132 4" xfId="621"/>
    <cellStyle name="xl132 4 2" xfId="3207"/>
    <cellStyle name="xl132 4 3" xfId="2515"/>
    <cellStyle name="xl132 4 3 2" xfId="3372"/>
    <cellStyle name="xl132 4 4" xfId="2082"/>
    <cellStyle name="xl132 4 5" xfId="1467"/>
    <cellStyle name="xl132 5" xfId="803"/>
    <cellStyle name="xl132 5 2" xfId="3327"/>
    <cellStyle name="xl132 5 3" xfId="1649"/>
    <cellStyle name="xl132 5 4" xfId="3583"/>
    <cellStyle name="xl132 6" xfId="985"/>
    <cellStyle name="xl132 6 2" xfId="2912"/>
    <cellStyle name="xl132 7" xfId="2661"/>
    <cellStyle name="xl132 8" xfId="2228"/>
    <cellStyle name="xl132 9" xfId="1795"/>
    <cellStyle name="xl133" xfId="124"/>
    <cellStyle name="xl133 2" xfId="285"/>
    <cellStyle name="xl133 3" xfId="444"/>
    <cellStyle name="xl133 3 2" xfId="3072"/>
    <cellStyle name="xl133 3 3" xfId="2821"/>
    <cellStyle name="xl133 3 4" xfId="2388"/>
    <cellStyle name="xl133 3 5" xfId="1955"/>
    <cellStyle name="xl133 3 6" xfId="1333"/>
    <cellStyle name="xl133 4" xfId="624"/>
    <cellStyle name="xl133 4 2" xfId="3208"/>
    <cellStyle name="xl133 4 3" xfId="2518"/>
    <cellStyle name="xl133 4 3 2" xfId="3668"/>
    <cellStyle name="xl133 4 4" xfId="2085"/>
    <cellStyle name="xl133 4 5" xfId="1470"/>
    <cellStyle name="xl133 5" xfId="806"/>
    <cellStyle name="xl133 5 2" xfId="1652"/>
    <cellStyle name="xl133 5 3" xfId="3402"/>
    <cellStyle name="xl133 6" xfId="988"/>
    <cellStyle name="xl134" xfId="129"/>
    <cellStyle name="xl134 10" xfId="1143"/>
    <cellStyle name="xl134 2" xfId="287"/>
    <cellStyle name="xl134 2 2" xfId="3005"/>
    <cellStyle name="xl134 2 3" xfId="2754"/>
    <cellStyle name="xl134 2 4" xfId="2321"/>
    <cellStyle name="xl134 2 5" xfId="1888"/>
    <cellStyle name="xl134 2 6" xfId="1251"/>
    <cellStyle name="xl134 3" xfId="501"/>
    <cellStyle name="xl134 4" xfId="626"/>
    <cellStyle name="xl134 4 2" xfId="3213"/>
    <cellStyle name="xl134 4 3" xfId="2520"/>
    <cellStyle name="xl134 4 3 2" xfId="3601"/>
    <cellStyle name="xl134 4 4" xfId="2087"/>
    <cellStyle name="xl134 4 5" xfId="1472"/>
    <cellStyle name="xl134 5" xfId="808"/>
    <cellStyle name="xl134 5 2" xfId="3331"/>
    <cellStyle name="xl134 5 3" xfId="1654"/>
    <cellStyle name="xl134 5 4" xfId="3465"/>
    <cellStyle name="xl134 6" xfId="990"/>
    <cellStyle name="xl134 6 2" xfId="2916"/>
    <cellStyle name="xl134 7" xfId="2665"/>
    <cellStyle name="xl134 8" xfId="2232"/>
    <cellStyle name="xl134 9" xfId="1799"/>
    <cellStyle name="xl135" xfId="133"/>
    <cellStyle name="xl135 10" xfId="1147"/>
    <cellStyle name="xl135 2" xfId="292"/>
    <cellStyle name="xl135 2 2" xfId="3009"/>
    <cellStyle name="xl135 2 3" xfId="2758"/>
    <cellStyle name="xl135 2 4" xfId="2325"/>
    <cellStyle name="xl135 2 5" xfId="1892"/>
    <cellStyle name="xl135 2 6" xfId="1255"/>
    <cellStyle name="xl135 3" xfId="496"/>
    <cellStyle name="xl135 4" xfId="631"/>
    <cellStyle name="xl135 4 2" xfId="3217"/>
    <cellStyle name="xl135 4 3" xfId="2525"/>
    <cellStyle name="xl135 4 3 2" xfId="1323"/>
    <cellStyle name="xl135 4 4" xfId="2092"/>
    <cellStyle name="xl135 4 5" xfId="1477"/>
    <cellStyle name="xl135 5" xfId="813"/>
    <cellStyle name="xl135 5 2" xfId="3335"/>
    <cellStyle name="xl135 5 3" xfId="1659"/>
    <cellStyle name="xl135 5 4" xfId="3472"/>
    <cellStyle name="xl135 6" xfId="995"/>
    <cellStyle name="xl135 6 2" xfId="2920"/>
    <cellStyle name="xl135 7" xfId="2669"/>
    <cellStyle name="xl135 8" xfId="2236"/>
    <cellStyle name="xl135 9" xfId="1803"/>
    <cellStyle name="xl136" xfId="137"/>
    <cellStyle name="xl136 10" xfId="1151"/>
    <cellStyle name="xl136 2" xfId="294"/>
    <cellStyle name="xl136 2 2" xfId="3011"/>
    <cellStyle name="xl136 2 3" xfId="2760"/>
    <cellStyle name="xl136 2 4" xfId="2327"/>
    <cellStyle name="xl136 2 5" xfId="1894"/>
    <cellStyle name="xl136 2 6" xfId="1257"/>
    <cellStyle name="xl136 3" xfId="494"/>
    <cellStyle name="xl136 4" xfId="633"/>
    <cellStyle name="xl136 4 2" xfId="3221"/>
    <cellStyle name="xl136 4 3" xfId="2527"/>
    <cellStyle name="xl136 4 3 2" xfId="3629"/>
    <cellStyle name="xl136 4 4" xfId="2094"/>
    <cellStyle name="xl136 4 5" xfId="1479"/>
    <cellStyle name="xl136 5" xfId="815"/>
    <cellStyle name="xl136 5 2" xfId="3338"/>
    <cellStyle name="xl136 5 3" xfId="1661"/>
    <cellStyle name="xl136 5 4" xfId="3521"/>
    <cellStyle name="xl136 6" xfId="997"/>
    <cellStyle name="xl136 6 2" xfId="2923"/>
    <cellStyle name="xl136 7" xfId="2672"/>
    <cellStyle name="xl136 8" xfId="2239"/>
    <cellStyle name="xl136 9" xfId="1806"/>
    <cellStyle name="xl137" xfId="145"/>
    <cellStyle name="xl137 2" xfId="296"/>
    <cellStyle name="xl137 2 2" xfId="3013"/>
    <cellStyle name="xl137 2 3" xfId="2762"/>
    <cellStyle name="xl137 2 4" xfId="2329"/>
    <cellStyle name="xl137 2 5" xfId="1896"/>
    <cellStyle name="xl137 2 6" xfId="1259"/>
    <cellStyle name="xl137 3" xfId="492"/>
    <cellStyle name="xl137 4" xfId="635"/>
    <cellStyle name="xl137 4 2" xfId="3229"/>
    <cellStyle name="xl137 4 3" xfId="2529"/>
    <cellStyle name="xl137 4 3 2" xfId="3412"/>
    <cellStyle name="xl137 4 4" xfId="2096"/>
    <cellStyle name="xl137 4 5" xfId="1481"/>
    <cellStyle name="xl137 5" xfId="817"/>
    <cellStyle name="xl137 5 2" xfId="1663"/>
    <cellStyle name="xl137 5 3" xfId="3462"/>
    <cellStyle name="xl137 6" xfId="999"/>
    <cellStyle name="xl138" xfId="148"/>
    <cellStyle name="xl138 10" xfId="1156"/>
    <cellStyle name="xl138 2" xfId="297"/>
    <cellStyle name="xl138 3" xfId="491"/>
    <cellStyle name="xl138 3 2" xfId="3084"/>
    <cellStyle name="xl138 3 3" xfId="2833"/>
    <cellStyle name="xl138 3 4" xfId="2400"/>
    <cellStyle name="xl138 3 5" xfId="1967"/>
    <cellStyle name="xl138 3 6" xfId="1350"/>
    <cellStyle name="xl138 4" xfId="636"/>
    <cellStyle name="xl138 4 2" xfId="3232"/>
    <cellStyle name="xl138 4 3" xfId="2530"/>
    <cellStyle name="xl138 4 3 2" xfId="3604"/>
    <cellStyle name="xl138 4 4" xfId="2097"/>
    <cellStyle name="xl138 4 5" xfId="1482"/>
    <cellStyle name="xl138 5" xfId="818"/>
    <cellStyle name="xl138 5 2" xfId="3342"/>
    <cellStyle name="xl138 5 3" xfId="1664"/>
    <cellStyle name="xl138 5 4" xfId="3429"/>
    <cellStyle name="xl138 6" xfId="1000"/>
    <cellStyle name="xl138 6 2" xfId="2927"/>
    <cellStyle name="xl138 7" xfId="2676"/>
    <cellStyle name="xl138 8" xfId="2243"/>
    <cellStyle name="xl138 9" xfId="1810"/>
    <cellStyle name="xl139" xfId="152"/>
    <cellStyle name="xl139 10" xfId="1160"/>
    <cellStyle name="xl139 2" xfId="302"/>
    <cellStyle name="xl139 2 2" xfId="3016"/>
    <cellStyle name="xl139 2 3" xfId="2765"/>
    <cellStyle name="xl139 2 4" xfId="2332"/>
    <cellStyle name="xl139 2 5" xfId="1899"/>
    <cellStyle name="xl139 2 6" xfId="1263"/>
    <cellStyle name="xl139 3" xfId="466"/>
    <cellStyle name="xl139 4" xfId="641"/>
    <cellStyle name="xl139 4 2" xfId="3236"/>
    <cellStyle name="xl139 4 3" xfId="2535"/>
    <cellStyle name="xl139 4 3 2" xfId="3361"/>
    <cellStyle name="xl139 4 4" xfId="2102"/>
    <cellStyle name="xl139 4 5" xfId="1487"/>
    <cellStyle name="xl139 5" xfId="823"/>
    <cellStyle name="xl139 5 2" xfId="3346"/>
    <cellStyle name="xl139 5 3" xfId="1669"/>
    <cellStyle name="xl139 5 4" xfId="3566"/>
    <cellStyle name="xl139 6" xfId="1005"/>
    <cellStyle name="xl139 6 2" xfId="2931"/>
    <cellStyle name="xl139 7" xfId="2680"/>
    <cellStyle name="xl139 8" xfId="2247"/>
    <cellStyle name="xl139 9" xfId="1814"/>
    <cellStyle name="xl140" xfId="156"/>
    <cellStyle name="xl140 10" xfId="1162"/>
    <cellStyle name="xl140 2" xfId="306"/>
    <cellStyle name="xl140 2 2" xfId="3020"/>
    <cellStyle name="xl140 2 3" xfId="2769"/>
    <cellStyle name="xl140 2 4" xfId="2336"/>
    <cellStyle name="xl140 2 5" xfId="1903"/>
    <cellStyle name="xl140 2 6" xfId="1267"/>
    <cellStyle name="xl140 3" xfId="450"/>
    <cellStyle name="xl140 4" xfId="645"/>
    <cellStyle name="xl140 4 2" xfId="3240"/>
    <cellStyle name="xl140 4 3" xfId="2539"/>
    <cellStyle name="xl140 4 3 2" xfId="3565"/>
    <cellStyle name="xl140 4 4" xfId="2106"/>
    <cellStyle name="xl140 4 5" xfId="1491"/>
    <cellStyle name="xl140 5" xfId="827"/>
    <cellStyle name="xl140 5 2" xfId="3348"/>
    <cellStyle name="xl140 5 3" xfId="1673"/>
    <cellStyle name="xl140 5 4" xfId="3513"/>
    <cellStyle name="xl140 6" xfId="1009"/>
    <cellStyle name="xl140 6 2" xfId="2933"/>
    <cellStyle name="xl140 7" xfId="2682"/>
    <cellStyle name="xl140 8" xfId="2249"/>
    <cellStyle name="xl140 9" xfId="1816"/>
    <cellStyle name="xl141" xfId="160"/>
    <cellStyle name="xl141 10" xfId="1166"/>
    <cellStyle name="xl141 2" xfId="310"/>
    <cellStyle name="xl141 2 2" xfId="3023"/>
    <cellStyle name="xl141 2 3" xfId="2772"/>
    <cellStyle name="xl141 2 4" xfId="2339"/>
    <cellStyle name="xl141 2 5" xfId="1906"/>
    <cellStyle name="xl141 2 6" xfId="1270"/>
    <cellStyle name="xl141 3" xfId="438"/>
    <cellStyle name="xl141 4" xfId="649"/>
    <cellStyle name="xl141 4 2" xfId="3244"/>
    <cellStyle name="xl141 4 3" xfId="2543"/>
    <cellStyle name="xl141 4 3 2" xfId="3621"/>
    <cellStyle name="xl141 4 4" xfId="2110"/>
    <cellStyle name="xl141 4 5" xfId="1495"/>
    <cellStyle name="xl141 5" xfId="831"/>
    <cellStyle name="xl141 5 2" xfId="3352"/>
    <cellStyle name="xl141 5 3" xfId="1677"/>
    <cellStyle name="xl141 5 4" xfId="3549"/>
    <cellStyle name="xl141 6" xfId="1013"/>
    <cellStyle name="xl141 6 2" xfId="2937"/>
    <cellStyle name="xl141 7" xfId="2686"/>
    <cellStyle name="xl141 8" xfId="2253"/>
    <cellStyle name="xl141 9" xfId="1820"/>
    <cellStyle name="xl142" xfId="110"/>
    <cellStyle name="xl142 2" xfId="314"/>
    <cellStyle name="xl142 3" xfId="475"/>
    <cellStyle name="xl142 3 2" xfId="3081"/>
    <cellStyle name="xl142 3 3" xfId="2830"/>
    <cellStyle name="xl142 3 4" xfId="2397"/>
    <cellStyle name="xl142 3 5" xfId="1964"/>
    <cellStyle name="xl142 3 6" xfId="1345"/>
    <cellStyle name="xl142 4" xfId="653"/>
    <cellStyle name="xl142 4 2" xfId="3194"/>
    <cellStyle name="xl142 4 3" xfId="2547"/>
    <cellStyle name="xl142 4 3 2" xfId="3564"/>
    <cellStyle name="xl142 4 4" xfId="2114"/>
    <cellStyle name="xl142 4 5" xfId="1499"/>
    <cellStyle name="xl142 5" xfId="835"/>
    <cellStyle name="xl142 5 2" xfId="1681"/>
    <cellStyle name="xl142 5 3" xfId="3633"/>
    <cellStyle name="xl142 6" xfId="1017"/>
    <cellStyle name="xl143" xfId="113"/>
    <cellStyle name="xl143 2" xfId="317"/>
    <cellStyle name="xl143 2 2" xfId="3027"/>
    <cellStyle name="xl143 2 3" xfId="2776"/>
    <cellStyle name="xl143 2 4" xfId="2343"/>
    <cellStyle name="xl143 2 5" xfId="1910"/>
    <cellStyle name="xl143 2 6" xfId="1274"/>
    <cellStyle name="xl143 3" xfId="465"/>
    <cellStyle name="xl143 4" xfId="656"/>
    <cellStyle name="xl143 4 2" xfId="3197"/>
    <cellStyle name="xl143 4 3" xfId="2550"/>
    <cellStyle name="xl143 4 3 2" xfId="3650"/>
    <cellStyle name="xl143 4 4" xfId="2117"/>
    <cellStyle name="xl143 4 5" xfId="1502"/>
    <cellStyle name="xl143 5" xfId="838"/>
    <cellStyle name="xl143 5 2" xfId="1684"/>
    <cellStyle name="xl143 5 3" xfId="1349"/>
    <cellStyle name="xl143 6" xfId="1020"/>
    <cellStyle name="xl144" xfId="115"/>
    <cellStyle name="xl144 10" xfId="1130"/>
    <cellStyle name="xl144 2" xfId="320"/>
    <cellStyle name="xl144 2 2" xfId="3028"/>
    <cellStyle name="xl144 2 3" xfId="2777"/>
    <cellStyle name="xl144 2 4" xfId="2344"/>
    <cellStyle name="xl144 2 5" xfId="1911"/>
    <cellStyle name="xl144 2 6" xfId="1275"/>
    <cellStyle name="xl144 3" xfId="452"/>
    <cellStyle name="xl144 4" xfId="659"/>
    <cellStyle name="xl144 4 2" xfId="3199"/>
    <cellStyle name="xl144 4 3" xfId="2553"/>
    <cellStyle name="xl144 4 3 2" xfId="3576"/>
    <cellStyle name="xl144 4 4" xfId="2120"/>
    <cellStyle name="xl144 4 5" xfId="1505"/>
    <cellStyle name="xl144 5" xfId="841"/>
    <cellStyle name="xl144 5 2" xfId="3319"/>
    <cellStyle name="xl144 5 3" xfId="1687"/>
    <cellStyle name="xl144 5 4" xfId="3544"/>
    <cellStyle name="xl144 6" xfId="1023"/>
    <cellStyle name="xl144 6 2" xfId="2904"/>
    <cellStyle name="xl144 7" xfId="2653"/>
    <cellStyle name="xl144 8" xfId="2220"/>
    <cellStyle name="xl144 9" xfId="1787"/>
    <cellStyle name="xl145" xfId="120"/>
    <cellStyle name="xl145 10" xfId="1135"/>
    <cellStyle name="xl145 2" xfId="322"/>
    <cellStyle name="xl145 2 2" xfId="3029"/>
    <cellStyle name="xl145 2 3" xfId="2778"/>
    <cellStyle name="xl145 2 4" xfId="2345"/>
    <cellStyle name="xl145 2 5" xfId="1912"/>
    <cellStyle name="xl145 2 6" xfId="1276"/>
    <cellStyle name="xl145 3" xfId="449"/>
    <cellStyle name="xl145 4" xfId="661"/>
    <cellStyle name="xl145 4 2" xfId="3204"/>
    <cellStyle name="xl145 4 3" xfId="2555"/>
    <cellStyle name="xl145 4 3 2" xfId="1298"/>
    <cellStyle name="xl145 4 4" xfId="2122"/>
    <cellStyle name="xl145 4 5" xfId="1507"/>
    <cellStyle name="xl145 5" xfId="843"/>
    <cellStyle name="xl145 5 2" xfId="3324"/>
    <cellStyle name="xl145 5 3" xfId="1689"/>
    <cellStyle name="xl145 5 4" xfId="3559"/>
    <cellStyle name="xl145 6" xfId="1025"/>
    <cellStyle name="xl145 6 2" xfId="2909"/>
    <cellStyle name="xl145 7" xfId="2658"/>
    <cellStyle name="xl145 8" xfId="2225"/>
    <cellStyle name="xl145 9" xfId="1792"/>
    <cellStyle name="xl146" xfId="122"/>
    <cellStyle name="xl146 10" xfId="1137"/>
    <cellStyle name="xl146 2" xfId="323"/>
    <cellStyle name="xl146 2 2" xfId="3030"/>
    <cellStyle name="xl146 2 3" xfId="2779"/>
    <cellStyle name="xl146 2 4" xfId="2346"/>
    <cellStyle name="xl146 2 5" xfId="1913"/>
    <cellStyle name="xl146 2 6" xfId="1277"/>
    <cellStyle name="xl146 3" xfId="447"/>
    <cellStyle name="xl146 4" xfId="662"/>
    <cellStyle name="xl146 4 2" xfId="3206"/>
    <cellStyle name="xl146 4 3" xfId="2556"/>
    <cellStyle name="xl146 4 3 2" xfId="3551"/>
    <cellStyle name="xl146 4 4" xfId="2123"/>
    <cellStyle name="xl146 4 5" xfId="1508"/>
    <cellStyle name="xl146 5" xfId="844"/>
    <cellStyle name="xl146 5 2" xfId="3326"/>
    <cellStyle name="xl146 5 3" xfId="1690"/>
    <cellStyle name="xl146 5 4" xfId="3503"/>
    <cellStyle name="xl146 6" xfId="1026"/>
    <cellStyle name="xl146 6 2" xfId="2911"/>
    <cellStyle name="xl146 7" xfId="2660"/>
    <cellStyle name="xl146 8" xfId="2227"/>
    <cellStyle name="xl146 9" xfId="1794"/>
    <cellStyle name="xl147" xfId="125"/>
    <cellStyle name="xl147 10" xfId="1140"/>
    <cellStyle name="xl147 2" xfId="335"/>
    <cellStyle name="xl147 3" xfId="464"/>
    <cellStyle name="xl147 3 2" xfId="3077"/>
    <cellStyle name="xl147 3 3" xfId="2826"/>
    <cellStyle name="xl147 3 4" xfId="2393"/>
    <cellStyle name="xl147 3 5" xfId="1960"/>
    <cellStyle name="xl147 3 6" xfId="1340"/>
    <cellStyle name="xl147 4" xfId="674"/>
    <cellStyle name="xl147 4 2" xfId="3209"/>
    <cellStyle name="xl147 4 3" xfId="2568"/>
    <cellStyle name="xl147 4 3 2" xfId="3624"/>
    <cellStyle name="xl147 4 4" xfId="2135"/>
    <cellStyle name="xl147 4 5" xfId="1520"/>
    <cellStyle name="xl147 5" xfId="856"/>
    <cellStyle name="xl147 5 2" xfId="3328"/>
    <cellStyle name="xl147 5 3" xfId="1702"/>
    <cellStyle name="xl147 5 4" xfId="3451"/>
    <cellStyle name="xl147 6" xfId="1038"/>
    <cellStyle name="xl147 6 2" xfId="2913"/>
    <cellStyle name="xl147 7" xfId="2662"/>
    <cellStyle name="xl147 8" xfId="2229"/>
    <cellStyle name="xl147 9" xfId="1796"/>
    <cellStyle name="xl148" xfId="130"/>
    <cellStyle name="xl148 10" xfId="1144"/>
    <cellStyle name="xl148 2" xfId="283"/>
    <cellStyle name="xl148 3" xfId="459"/>
    <cellStyle name="xl148 3 2" xfId="3074"/>
    <cellStyle name="xl148 3 3" xfId="2823"/>
    <cellStyle name="xl148 3 4" xfId="2390"/>
    <cellStyle name="xl148 3 5" xfId="1957"/>
    <cellStyle name="xl148 3 6" xfId="1336"/>
    <cellStyle name="xl148 4" xfId="622"/>
    <cellStyle name="xl148 4 2" xfId="3214"/>
    <cellStyle name="xl148 4 3" xfId="2516"/>
    <cellStyle name="xl148 4 3 2" xfId="1178"/>
    <cellStyle name="xl148 4 4" xfId="2083"/>
    <cellStyle name="xl148 4 5" xfId="1468"/>
    <cellStyle name="xl148 5" xfId="804"/>
    <cellStyle name="xl148 5 2" xfId="3332"/>
    <cellStyle name="xl148 5 3" xfId="1650"/>
    <cellStyle name="xl148 5 4" xfId="3410"/>
    <cellStyle name="xl148 6" xfId="986"/>
    <cellStyle name="xl148 6 2" xfId="2917"/>
    <cellStyle name="xl148 7" xfId="2666"/>
    <cellStyle name="xl148 8" xfId="2233"/>
    <cellStyle name="xl148 9" xfId="1800"/>
    <cellStyle name="xl149" xfId="134"/>
    <cellStyle name="xl149 10" xfId="1148"/>
    <cellStyle name="xl149 2" xfId="286"/>
    <cellStyle name="xl149 3" xfId="436"/>
    <cellStyle name="xl149 3 2" xfId="3068"/>
    <cellStyle name="xl149 3 3" xfId="2817"/>
    <cellStyle name="xl149 3 4" xfId="2384"/>
    <cellStyle name="xl149 3 5" xfId="1951"/>
    <cellStyle name="xl149 3 6" xfId="1328"/>
    <cellStyle name="xl149 4" xfId="625"/>
    <cellStyle name="xl149 4 2" xfId="3218"/>
    <cellStyle name="xl149 4 3" xfId="2519"/>
    <cellStyle name="xl149 4 3 2" xfId="1354"/>
    <cellStyle name="xl149 4 4" xfId="2086"/>
    <cellStyle name="xl149 4 5" xfId="1471"/>
    <cellStyle name="xl149 5" xfId="807"/>
    <cellStyle name="xl149 5 2" xfId="3336"/>
    <cellStyle name="xl149 5 3" xfId="1653"/>
    <cellStyle name="xl149 5 4" xfId="3382"/>
    <cellStyle name="xl149 6" xfId="989"/>
    <cellStyle name="xl149 6 2" xfId="2921"/>
    <cellStyle name="xl149 7" xfId="2670"/>
    <cellStyle name="xl149 8" xfId="2237"/>
    <cellStyle name="xl149 9" xfId="1804"/>
    <cellStyle name="xl150" xfId="138"/>
    <cellStyle name="xl150 10" xfId="1152"/>
    <cellStyle name="xl150 2" xfId="288"/>
    <cellStyle name="xl150 2 2" xfId="3006"/>
    <cellStyle name="xl150 2 3" xfId="2755"/>
    <cellStyle name="xl150 2 4" xfId="2322"/>
    <cellStyle name="xl150 2 5" xfId="1889"/>
    <cellStyle name="xl150 2 6" xfId="1252"/>
    <cellStyle name="xl150 3" xfId="500"/>
    <cellStyle name="xl150 4" xfId="627"/>
    <cellStyle name="xl150 4 2" xfId="3222"/>
    <cellStyle name="xl150 4 3" xfId="2521"/>
    <cellStyle name="xl150 4 3 2" xfId="3421"/>
    <cellStyle name="xl150 4 4" xfId="2088"/>
    <cellStyle name="xl150 4 5" xfId="1473"/>
    <cellStyle name="xl150 5" xfId="809"/>
    <cellStyle name="xl150 5 2" xfId="3339"/>
    <cellStyle name="xl150 5 3" xfId="1655"/>
    <cellStyle name="xl150 5 4" xfId="3365"/>
    <cellStyle name="xl150 6" xfId="991"/>
    <cellStyle name="xl150 6 2" xfId="2924"/>
    <cellStyle name="xl150 7" xfId="2673"/>
    <cellStyle name="xl150 8" xfId="2240"/>
    <cellStyle name="xl150 9" xfId="1807"/>
    <cellStyle name="xl151" xfId="140"/>
    <cellStyle name="xl151 2" xfId="293"/>
    <cellStyle name="xl151 2 2" xfId="3010"/>
    <cellStyle name="xl151 2 3" xfId="2759"/>
    <cellStyle name="xl151 2 4" xfId="2326"/>
    <cellStyle name="xl151 2 5" xfId="1893"/>
    <cellStyle name="xl151 2 6" xfId="1256"/>
    <cellStyle name="xl151 3" xfId="495"/>
    <cellStyle name="xl151 4" xfId="632"/>
    <cellStyle name="xl151 4 2" xfId="3224"/>
    <cellStyle name="xl151 4 3" xfId="2526"/>
    <cellStyle name="xl151 4 3 2" xfId="3370"/>
    <cellStyle name="xl151 4 4" xfId="2093"/>
    <cellStyle name="xl151 4 5" xfId="1478"/>
    <cellStyle name="xl151 5" xfId="814"/>
    <cellStyle name="xl151 5 2" xfId="1660"/>
    <cellStyle name="xl151 5 3" xfId="3603"/>
    <cellStyle name="xl151 6" xfId="996"/>
    <cellStyle name="xl152" xfId="147"/>
    <cellStyle name="xl152 2" xfId="295"/>
    <cellStyle name="xl152 2 2" xfId="3012"/>
    <cellStyle name="xl152 2 3" xfId="2761"/>
    <cellStyle name="xl152 2 4" xfId="2328"/>
    <cellStyle name="xl152 2 5" xfId="1895"/>
    <cellStyle name="xl152 2 6" xfId="1258"/>
    <cellStyle name="xl152 3" xfId="493"/>
    <cellStyle name="xl152 4" xfId="634"/>
    <cellStyle name="xl152 4 2" xfId="3231"/>
    <cellStyle name="xl152 4 3" xfId="2528"/>
    <cellStyle name="xl152 4 3 2" xfId="3460"/>
    <cellStyle name="xl152 4 4" xfId="2095"/>
    <cellStyle name="xl152 4 5" xfId="1480"/>
    <cellStyle name="xl152 5" xfId="816"/>
    <cellStyle name="xl152 5 2" xfId="1662"/>
    <cellStyle name="xl152 5 3" xfId="3469"/>
    <cellStyle name="xl152 6" xfId="998"/>
    <cellStyle name="xl153" xfId="149"/>
    <cellStyle name="xl153 10" xfId="1157"/>
    <cellStyle name="xl153 2" xfId="298"/>
    <cellStyle name="xl153 2 2" xfId="3014"/>
    <cellStyle name="xl153 2 3" xfId="2763"/>
    <cellStyle name="xl153 2 4" xfId="2330"/>
    <cellStyle name="xl153 2 5" xfId="1897"/>
    <cellStyle name="xl153 2 6" xfId="1260"/>
    <cellStyle name="xl153 3" xfId="486"/>
    <cellStyle name="xl153 4" xfId="637"/>
    <cellStyle name="xl153 4 2" xfId="3233"/>
    <cellStyle name="xl153 4 3" xfId="2531"/>
    <cellStyle name="xl153 4 3 2" xfId="1067"/>
    <cellStyle name="xl153 4 4" xfId="2098"/>
    <cellStyle name="xl153 4 5" xfId="1483"/>
    <cellStyle name="xl153 5" xfId="819"/>
    <cellStyle name="xl153 5 2" xfId="3343"/>
    <cellStyle name="xl153 5 3" xfId="1665"/>
    <cellStyle name="xl153 5 4" xfId="3588"/>
    <cellStyle name="xl153 6" xfId="1001"/>
    <cellStyle name="xl153 6 2" xfId="2928"/>
    <cellStyle name="xl153 7" xfId="2677"/>
    <cellStyle name="xl153 8" xfId="2244"/>
    <cellStyle name="xl153 9" xfId="1811"/>
    <cellStyle name="xl154" xfId="150"/>
    <cellStyle name="xl154 10" xfId="1158"/>
    <cellStyle name="xl154 2" xfId="303"/>
    <cellStyle name="xl154 2 2" xfId="3017"/>
    <cellStyle name="xl154 2 3" xfId="2766"/>
    <cellStyle name="xl154 2 4" xfId="2333"/>
    <cellStyle name="xl154 2 5" xfId="1900"/>
    <cellStyle name="xl154 2 6" xfId="1264"/>
    <cellStyle name="xl154 3" xfId="462"/>
    <cellStyle name="xl154 4" xfId="642"/>
    <cellStyle name="xl154 4 2" xfId="3234"/>
    <cellStyle name="xl154 4 3" xfId="2536"/>
    <cellStyle name="xl154 4 3 2" xfId="3363"/>
    <cellStyle name="xl154 4 4" xfId="2103"/>
    <cellStyle name="xl154 4 5" xfId="1488"/>
    <cellStyle name="xl154 5" xfId="824"/>
    <cellStyle name="xl154 5 2" xfId="3344"/>
    <cellStyle name="xl154 5 3" xfId="1670"/>
    <cellStyle name="xl154 5 4" xfId="3398"/>
    <cellStyle name="xl154 6" xfId="1006"/>
    <cellStyle name="xl154 6 2" xfId="2929"/>
    <cellStyle name="xl154 7" xfId="2678"/>
    <cellStyle name="xl154 8" xfId="2245"/>
    <cellStyle name="xl154 9" xfId="1812"/>
    <cellStyle name="xl155" xfId="151"/>
    <cellStyle name="xl155 10" xfId="1159"/>
    <cellStyle name="xl155 2" xfId="307"/>
    <cellStyle name="xl155 2 2" xfId="3021"/>
    <cellStyle name="xl155 2 3" xfId="2770"/>
    <cellStyle name="xl155 2 4" xfId="2337"/>
    <cellStyle name="xl155 2 5" xfId="1904"/>
    <cellStyle name="xl155 2 6" xfId="1268"/>
    <cellStyle name="xl155 3" xfId="448"/>
    <cellStyle name="xl155 4" xfId="646"/>
    <cellStyle name="xl155 4 2" xfId="3235"/>
    <cellStyle name="xl155 4 3" xfId="2540"/>
    <cellStyle name="xl155 4 3 2" xfId="3558"/>
    <cellStyle name="xl155 4 4" xfId="2107"/>
    <cellStyle name="xl155 4 5" xfId="1492"/>
    <cellStyle name="xl155 5" xfId="828"/>
    <cellStyle name="xl155 5 2" xfId="3345"/>
    <cellStyle name="xl155 5 3" xfId="1674"/>
    <cellStyle name="xl155 5 4" xfId="1341"/>
    <cellStyle name="xl155 6" xfId="1010"/>
    <cellStyle name="xl155 6 2" xfId="2930"/>
    <cellStyle name="xl155 7" xfId="2679"/>
    <cellStyle name="xl155 8" xfId="2246"/>
    <cellStyle name="xl155 9" xfId="1813"/>
    <cellStyle name="xl156" xfId="153"/>
    <cellStyle name="xl156 2" xfId="311"/>
    <cellStyle name="xl156 2 2" xfId="3024"/>
    <cellStyle name="xl156 2 3" xfId="2773"/>
    <cellStyle name="xl156 2 4" xfId="2340"/>
    <cellStyle name="xl156 2 5" xfId="1907"/>
    <cellStyle name="xl156 2 6" xfId="1271"/>
    <cellStyle name="xl156 3" xfId="490"/>
    <cellStyle name="xl156 4" xfId="650"/>
    <cellStyle name="xl156 4 2" xfId="3237"/>
    <cellStyle name="xl156 4 3" xfId="2544"/>
    <cellStyle name="xl156 4 3 2" xfId="3454"/>
    <cellStyle name="xl156 4 4" xfId="2111"/>
    <cellStyle name="xl156 4 5" xfId="1496"/>
    <cellStyle name="xl156 5" xfId="832"/>
    <cellStyle name="xl156 5 2" xfId="1678"/>
    <cellStyle name="xl156 5 3" xfId="3554"/>
    <cellStyle name="xl156 6" xfId="1014"/>
    <cellStyle name="xl157" xfId="154"/>
    <cellStyle name="xl157 10" xfId="1161"/>
    <cellStyle name="xl157 2" xfId="313"/>
    <cellStyle name="xl157 2 2" xfId="3026"/>
    <cellStyle name="xl157 2 3" xfId="2775"/>
    <cellStyle name="xl157 2 4" xfId="2342"/>
    <cellStyle name="xl157 2 5" xfId="1909"/>
    <cellStyle name="xl157 2 6" xfId="1273"/>
    <cellStyle name="xl157 3" xfId="477"/>
    <cellStyle name="xl157 4" xfId="652"/>
    <cellStyle name="xl157 4 2" xfId="3238"/>
    <cellStyle name="xl157 4 3" xfId="2546"/>
    <cellStyle name="xl157 4 3 2" xfId="3585"/>
    <cellStyle name="xl157 4 4" xfId="2113"/>
    <cellStyle name="xl157 4 5" xfId="1498"/>
    <cellStyle name="xl157 5" xfId="834"/>
    <cellStyle name="xl157 5 2" xfId="3347"/>
    <cellStyle name="xl157 5 3" xfId="1680"/>
    <cellStyle name="xl157 5 4" xfId="1183"/>
    <cellStyle name="xl157 6" xfId="1016"/>
    <cellStyle name="xl157 6 2" xfId="2932"/>
    <cellStyle name="xl157 7" xfId="2681"/>
    <cellStyle name="xl157 8" xfId="2248"/>
    <cellStyle name="xl157 9" xfId="1815"/>
    <cellStyle name="xl158" xfId="155"/>
    <cellStyle name="xl158 2" xfId="315"/>
    <cellStyle name="xl158 3" xfId="472"/>
    <cellStyle name="xl158 3 2" xfId="3079"/>
    <cellStyle name="xl158 3 3" xfId="2828"/>
    <cellStyle name="xl158 3 4" xfId="2395"/>
    <cellStyle name="xl158 3 5" xfId="1962"/>
    <cellStyle name="xl158 3 6" xfId="1343"/>
    <cellStyle name="xl158 4" xfId="654"/>
    <cellStyle name="xl158 4 2" xfId="3239"/>
    <cellStyle name="xl158 4 3" xfId="2548"/>
    <cellStyle name="xl158 4 3 2" xfId="3642"/>
    <cellStyle name="xl158 4 4" xfId="2115"/>
    <cellStyle name="xl158 4 5" xfId="1500"/>
    <cellStyle name="xl158 5" xfId="836"/>
    <cellStyle name="xl158 5 2" xfId="1682"/>
    <cellStyle name="xl158 5 3" xfId="3534"/>
    <cellStyle name="xl158 6" xfId="1018"/>
    <cellStyle name="xl159" xfId="157"/>
    <cellStyle name="xl159 10" xfId="1163"/>
    <cellStyle name="xl159 2" xfId="324"/>
    <cellStyle name="xl159 2 2" xfId="3031"/>
    <cellStyle name="xl159 2 3" xfId="2780"/>
    <cellStyle name="xl159 2 4" xfId="2347"/>
    <cellStyle name="xl159 2 5" xfId="1914"/>
    <cellStyle name="xl159 2 6" xfId="1278"/>
    <cellStyle name="xl159 3" xfId="442"/>
    <cellStyle name="xl159 4" xfId="663"/>
    <cellStyle name="xl159 4 2" xfId="3241"/>
    <cellStyle name="xl159 4 3" xfId="2557"/>
    <cellStyle name="xl159 4 3 2" xfId="3453"/>
    <cellStyle name="xl159 4 4" xfId="2124"/>
    <cellStyle name="xl159 4 5" xfId="1509"/>
    <cellStyle name="xl159 5" xfId="845"/>
    <cellStyle name="xl159 5 2" xfId="3349"/>
    <cellStyle name="xl159 5 3" xfId="1691"/>
    <cellStyle name="xl159 5 4" xfId="3392"/>
    <cellStyle name="xl159 6" xfId="1027"/>
    <cellStyle name="xl159 6 2" xfId="2934"/>
    <cellStyle name="xl159 7" xfId="2683"/>
    <cellStyle name="xl159 8" xfId="2250"/>
    <cellStyle name="xl159 9" xfId="1817"/>
    <cellStyle name="xl160" xfId="158"/>
    <cellStyle name="xl160 10" xfId="1164"/>
    <cellStyle name="xl160 2" xfId="331"/>
    <cellStyle name="xl160 2 2" xfId="3033"/>
    <cellStyle name="xl160 2 3" xfId="2782"/>
    <cellStyle name="xl160 2 4" xfId="2349"/>
    <cellStyle name="xl160 2 5" xfId="1916"/>
    <cellStyle name="xl160 2 6" xfId="1281"/>
    <cellStyle name="xl160 3" xfId="431"/>
    <cellStyle name="xl160 4" xfId="670"/>
    <cellStyle name="xl160 4 2" xfId="3242"/>
    <cellStyle name="xl160 4 3" xfId="2564"/>
    <cellStyle name="xl160 4 3 2" xfId="3641"/>
    <cellStyle name="xl160 4 4" xfId="2131"/>
    <cellStyle name="xl160 4 5" xfId="1516"/>
    <cellStyle name="xl160 5" xfId="852"/>
    <cellStyle name="xl160 5 2" xfId="3350"/>
    <cellStyle name="xl160 5 3" xfId="1698"/>
    <cellStyle name="xl160 5 4" xfId="3594"/>
    <cellStyle name="xl160 6" xfId="1034"/>
    <cellStyle name="xl160 6 2" xfId="2935"/>
    <cellStyle name="xl160 7" xfId="2684"/>
    <cellStyle name="xl160 8" xfId="2251"/>
    <cellStyle name="xl160 9" xfId="1818"/>
    <cellStyle name="xl161" xfId="159"/>
    <cellStyle name="xl161 10" xfId="1165"/>
    <cellStyle name="xl161 2" xfId="336"/>
    <cellStyle name="xl161 3" xfId="460"/>
    <cellStyle name="xl161 3 2" xfId="3075"/>
    <cellStyle name="xl161 3 3" xfId="2824"/>
    <cellStyle name="xl161 3 4" xfId="2391"/>
    <cellStyle name="xl161 3 5" xfId="1958"/>
    <cellStyle name="xl161 3 6" xfId="1337"/>
    <cellStyle name="xl161 4" xfId="675"/>
    <cellStyle name="xl161 4 2" xfId="3243"/>
    <cellStyle name="xl161 4 3" xfId="2569"/>
    <cellStyle name="xl161 4 3 2" xfId="3444"/>
    <cellStyle name="xl161 4 4" xfId="2136"/>
    <cellStyle name="xl161 4 5" xfId="1521"/>
    <cellStyle name="xl161 5" xfId="857"/>
    <cellStyle name="xl161 5 2" xfId="3351"/>
    <cellStyle name="xl161 5 3" xfId="1703"/>
    <cellStyle name="xl161 5 4" xfId="3418"/>
    <cellStyle name="xl161 6" xfId="1039"/>
    <cellStyle name="xl161 6 2" xfId="2936"/>
    <cellStyle name="xl161 7" xfId="2685"/>
    <cellStyle name="xl161 8" xfId="2252"/>
    <cellStyle name="xl161 9" xfId="1819"/>
    <cellStyle name="xl162" xfId="161"/>
    <cellStyle name="xl162 10" xfId="1167"/>
    <cellStyle name="xl162 2" xfId="337"/>
    <cellStyle name="xl162 2 2" xfId="3035"/>
    <cellStyle name="xl162 2 3" xfId="2784"/>
    <cellStyle name="xl162 2 4" xfId="2351"/>
    <cellStyle name="xl162 2 5" xfId="1918"/>
    <cellStyle name="xl162 2 6" xfId="1283"/>
    <cellStyle name="xl162 3" xfId="456"/>
    <cellStyle name="xl162 4" xfId="676"/>
    <cellStyle name="xl162 4 2" xfId="3245"/>
    <cellStyle name="xl162 4 3" xfId="2570"/>
    <cellStyle name="xl162 4 3 2" xfId="3591"/>
    <cellStyle name="xl162 4 4" xfId="2137"/>
    <cellStyle name="xl162 4 5" xfId="1522"/>
    <cellStyle name="xl162 5" xfId="858"/>
    <cellStyle name="xl162 5 2" xfId="3353"/>
    <cellStyle name="xl162 5 3" xfId="1704"/>
    <cellStyle name="xl162 5 4" xfId="3665"/>
    <cellStyle name="xl162 6" xfId="1040"/>
    <cellStyle name="xl162 6 2" xfId="2938"/>
    <cellStyle name="xl162 7" xfId="2687"/>
    <cellStyle name="xl162 8" xfId="2254"/>
    <cellStyle name="xl162 9" xfId="1821"/>
    <cellStyle name="xl163" xfId="108"/>
    <cellStyle name="xl163 10" xfId="1128"/>
    <cellStyle name="xl163 2" xfId="338"/>
    <cellStyle name="xl163 2 2" xfId="3036"/>
    <cellStyle name="xl163 2 3" xfId="2785"/>
    <cellStyle name="xl163 2 4" xfId="2352"/>
    <cellStyle name="xl163 2 5" xfId="1919"/>
    <cellStyle name="xl163 2 6" xfId="1284"/>
    <cellStyle name="xl163 3" xfId="432"/>
    <cellStyle name="xl163 4" xfId="677"/>
    <cellStyle name="xl163 4 2" xfId="3192"/>
    <cellStyle name="xl163 4 3" xfId="2571"/>
    <cellStyle name="xl163 4 3 2" xfId="3546"/>
    <cellStyle name="xl163 4 4" xfId="2138"/>
    <cellStyle name="xl163 4 5" xfId="1523"/>
    <cellStyle name="xl163 5" xfId="859"/>
    <cellStyle name="xl163 5 2" xfId="3317"/>
    <cellStyle name="xl163 5 3" xfId="1705"/>
    <cellStyle name="xl163 5 4" xfId="3434"/>
    <cellStyle name="xl163 6" xfId="1041"/>
    <cellStyle name="xl163 6 2" xfId="2902"/>
    <cellStyle name="xl163 7" xfId="2651"/>
    <cellStyle name="xl163 8" xfId="2218"/>
    <cellStyle name="xl163 9" xfId="1785"/>
    <cellStyle name="xl164" xfId="116"/>
    <cellStyle name="xl164 10" xfId="1131"/>
    <cellStyle name="xl164 2" xfId="339"/>
    <cellStyle name="xl164 2 2" xfId="3037"/>
    <cellStyle name="xl164 2 3" xfId="2786"/>
    <cellStyle name="xl164 2 4" xfId="2353"/>
    <cellStyle name="xl164 2 5" xfId="1920"/>
    <cellStyle name="xl164 2 6" xfId="1285"/>
    <cellStyle name="xl164 3" xfId="423"/>
    <cellStyle name="xl164 4" xfId="678"/>
    <cellStyle name="xl164 4 2" xfId="3200"/>
    <cellStyle name="xl164 4 3" xfId="2572"/>
    <cellStyle name="xl164 4 3 2" xfId="3526"/>
    <cellStyle name="xl164 4 4" xfId="2139"/>
    <cellStyle name="xl164 4 5" xfId="1524"/>
    <cellStyle name="xl164 5" xfId="860"/>
    <cellStyle name="xl164 5 2" xfId="3320"/>
    <cellStyle name="xl164 5 3" xfId="1706"/>
    <cellStyle name="xl164 5 4" xfId="3653"/>
    <cellStyle name="xl164 6" xfId="1042"/>
    <cellStyle name="xl164 6 2" xfId="2905"/>
    <cellStyle name="xl164 7" xfId="2654"/>
    <cellStyle name="xl164 8" xfId="2221"/>
    <cellStyle name="xl164 9" xfId="1788"/>
    <cellStyle name="xl165" xfId="126"/>
    <cellStyle name="xl165 10" xfId="1141"/>
    <cellStyle name="xl165 2" xfId="340"/>
    <cellStyle name="xl165 2 2" xfId="3038"/>
    <cellStyle name="xl165 2 3" xfId="2787"/>
    <cellStyle name="xl165 2 4" xfId="2354"/>
    <cellStyle name="xl165 2 5" xfId="1921"/>
    <cellStyle name="xl165 2 6" xfId="1286"/>
    <cellStyle name="xl165 3" xfId="422"/>
    <cellStyle name="xl165 4" xfId="679"/>
    <cellStyle name="xl165 4 2" xfId="3210"/>
    <cellStyle name="xl165 4 3" xfId="2573"/>
    <cellStyle name="xl165 4 3 2" xfId="3602"/>
    <cellStyle name="xl165 4 4" xfId="2140"/>
    <cellStyle name="xl165 4 5" xfId="1525"/>
    <cellStyle name="xl165 5" xfId="861"/>
    <cellStyle name="xl165 5 2" xfId="3329"/>
    <cellStyle name="xl165 5 3" xfId="1707"/>
    <cellStyle name="xl165 5 4" xfId="1139"/>
    <cellStyle name="xl165 6" xfId="1043"/>
    <cellStyle name="xl165 6 2" xfId="2914"/>
    <cellStyle name="xl165 7" xfId="2663"/>
    <cellStyle name="xl165 8" xfId="2230"/>
    <cellStyle name="xl165 9" xfId="1797"/>
    <cellStyle name="xl166" xfId="131"/>
    <cellStyle name="xl166 10" xfId="1145"/>
    <cellStyle name="xl166 2" xfId="341"/>
    <cellStyle name="xl166 3" xfId="428"/>
    <cellStyle name="xl166 3 2" xfId="3066"/>
    <cellStyle name="xl166 3 3" xfId="2815"/>
    <cellStyle name="xl166 3 4" xfId="2382"/>
    <cellStyle name="xl166 3 5" xfId="1949"/>
    <cellStyle name="xl166 3 6" xfId="1325"/>
    <cellStyle name="xl166 4" xfId="680"/>
    <cellStyle name="xl166 4 2" xfId="3215"/>
    <cellStyle name="xl166 4 3" xfId="2574"/>
    <cellStyle name="xl166 4 3 2" xfId="1335"/>
    <cellStyle name="xl166 4 4" xfId="2141"/>
    <cellStyle name="xl166 4 5" xfId="1526"/>
    <cellStyle name="xl166 5" xfId="862"/>
    <cellStyle name="xl166 5 2" xfId="3333"/>
    <cellStyle name="xl166 5 3" xfId="1708"/>
    <cellStyle name="xl166 5 4" xfId="3447"/>
    <cellStyle name="xl166 6" xfId="1044"/>
    <cellStyle name="xl166 6 2" xfId="2918"/>
    <cellStyle name="xl166 7" xfId="2667"/>
    <cellStyle name="xl166 8" xfId="2234"/>
    <cellStyle name="xl166 9" xfId="1801"/>
    <cellStyle name="xl167" xfId="135"/>
    <cellStyle name="xl167 10" xfId="1149"/>
    <cellStyle name="xl167 2" xfId="342"/>
    <cellStyle name="xl167 3" xfId="421"/>
    <cellStyle name="xl167 3 2" xfId="3063"/>
    <cellStyle name="xl167 3 3" xfId="2812"/>
    <cellStyle name="xl167 3 4" xfId="2379"/>
    <cellStyle name="xl167 3 5" xfId="1946"/>
    <cellStyle name="xl167 3 6" xfId="1320"/>
    <cellStyle name="xl167 4" xfId="681"/>
    <cellStyle name="xl167 4 2" xfId="3219"/>
    <cellStyle name="xl167 4 3" xfId="2575"/>
    <cellStyle name="xl167 4 3 2" xfId="3425"/>
    <cellStyle name="xl167 4 4" xfId="2142"/>
    <cellStyle name="xl167 4 5" xfId="1527"/>
    <cellStyle name="xl167 5" xfId="863"/>
    <cellStyle name="xl167 5 2" xfId="3337"/>
    <cellStyle name="xl167 5 3" xfId="1709"/>
    <cellStyle name="xl167 5 4" xfId="3414"/>
    <cellStyle name="xl167 6" xfId="1045"/>
    <cellStyle name="xl167 6 2" xfId="2922"/>
    <cellStyle name="xl167 7" xfId="2671"/>
    <cellStyle name="xl167 8" xfId="2238"/>
    <cellStyle name="xl167 9" xfId="1805"/>
    <cellStyle name="xl168" xfId="139"/>
    <cellStyle name="xl168 10" xfId="1153"/>
    <cellStyle name="xl168 2" xfId="343"/>
    <cellStyle name="xl168 2 2" xfId="3039"/>
    <cellStyle name="xl168 2 3" xfId="2788"/>
    <cellStyle name="xl168 2 4" xfId="2355"/>
    <cellStyle name="xl168 2 5" xfId="1922"/>
    <cellStyle name="xl168 2 6" xfId="1288"/>
    <cellStyle name="xl168 3" xfId="426"/>
    <cellStyle name="xl168 4" xfId="682"/>
    <cellStyle name="xl168 4 2" xfId="3223"/>
    <cellStyle name="xl168 4 3" xfId="2576"/>
    <cellStyle name="xl168 4 3 2" xfId="3570"/>
    <cellStyle name="xl168 4 4" xfId="2143"/>
    <cellStyle name="xl168 4 5" xfId="1528"/>
    <cellStyle name="xl168 5" xfId="864"/>
    <cellStyle name="xl168 5 2" xfId="3340"/>
    <cellStyle name="xl168 5 3" xfId="1710"/>
    <cellStyle name="xl168 5 4" xfId="3483"/>
    <cellStyle name="xl168 6" xfId="1046"/>
    <cellStyle name="xl168 6 2" xfId="2925"/>
    <cellStyle name="xl168 7" xfId="2674"/>
    <cellStyle name="xl168 8" xfId="2241"/>
    <cellStyle name="xl168 9" xfId="1808"/>
    <cellStyle name="xl169" xfId="162"/>
    <cellStyle name="xl169 10" xfId="1168"/>
    <cellStyle name="xl169 2" xfId="344"/>
    <cellStyle name="xl169 2 2" xfId="3040"/>
    <cellStyle name="xl169 2 3" xfId="2789"/>
    <cellStyle name="xl169 2 4" xfId="2356"/>
    <cellStyle name="xl169 2 5" xfId="1923"/>
    <cellStyle name="xl169 2 6" xfId="1289"/>
    <cellStyle name="xl169 3" xfId="420"/>
    <cellStyle name="xl169 4" xfId="683"/>
    <cellStyle name="xl169 4 2" xfId="3246"/>
    <cellStyle name="xl169 4 3" xfId="2577"/>
    <cellStyle name="xl169 4 3 2" xfId="3360"/>
    <cellStyle name="xl169 4 4" xfId="2144"/>
    <cellStyle name="xl169 4 5" xfId="1529"/>
    <cellStyle name="xl169 5" xfId="865"/>
    <cellStyle name="xl169 5 2" xfId="3354"/>
    <cellStyle name="xl169 5 3" xfId="1711"/>
    <cellStyle name="xl169 5 4" xfId="3395"/>
    <cellStyle name="xl169 6" xfId="1047"/>
    <cellStyle name="xl169 6 2" xfId="2939"/>
    <cellStyle name="xl169 7" xfId="2688"/>
    <cellStyle name="xl169 8" xfId="2255"/>
    <cellStyle name="xl169 9" xfId="1822"/>
    <cellStyle name="xl170" xfId="165"/>
    <cellStyle name="xl170 10" xfId="1171"/>
    <cellStyle name="xl170 2" xfId="345"/>
    <cellStyle name="xl170 2 2" xfId="3041"/>
    <cellStyle name="xl170 2 3" xfId="2790"/>
    <cellStyle name="xl170 2 4" xfId="2357"/>
    <cellStyle name="xl170 2 5" xfId="1924"/>
    <cellStyle name="xl170 2 6" xfId="1290"/>
    <cellStyle name="xl170 3" xfId="418"/>
    <cellStyle name="xl170 4" xfId="684"/>
    <cellStyle name="xl170 4 2" xfId="3249"/>
    <cellStyle name="xl170 4 3" xfId="2578"/>
    <cellStyle name="xl170 4 3 2" xfId="3506"/>
    <cellStyle name="xl170 4 4" xfId="2145"/>
    <cellStyle name="xl170 4 5" xfId="1530"/>
    <cellStyle name="xl170 5" xfId="866"/>
    <cellStyle name="xl170 5 2" xfId="3357"/>
    <cellStyle name="xl170 5 3" xfId="1712"/>
    <cellStyle name="xl170 5 4" xfId="3580"/>
    <cellStyle name="xl170 6" xfId="1048"/>
    <cellStyle name="xl170 6 2" xfId="2942"/>
    <cellStyle name="xl170 7" xfId="2691"/>
    <cellStyle name="xl170 8" xfId="2258"/>
    <cellStyle name="xl170 9" xfId="1825"/>
    <cellStyle name="xl171" xfId="168"/>
    <cellStyle name="xl171 2" xfId="346"/>
    <cellStyle name="xl171 2 2" xfId="3042"/>
    <cellStyle name="xl171 2 3" xfId="2791"/>
    <cellStyle name="xl171 2 4" xfId="2358"/>
    <cellStyle name="xl171 2 5" xfId="1925"/>
    <cellStyle name="xl171 2 6" xfId="1291"/>
    <cellStyle name="xl171 3" xfId="415"/>
    <cellStyle name="xl171 4" xfId="685"/>
    <cellStyle name="xl171 4 2" xfId="3252"/>
    <cellStyle name="xl171 4 3" xfId="2579"/>
    <cellStyle name="xl171 4 3 2" xfId="1173"/>
    <cellStyle name="xl171 4 4" xfId="2146"/>
    <cellStyle name="xl171 4 5" xfId="1531"/>
    <cellStyle name="xl171 5" xfId="867"/>
    <cellStyle name="xl171 5 2" xfId="1713"/>
    <cellStyle name="xl171 5 3" xfId="3450"/>
    <cellStyle name="xl171 6" xfId="1049"/>
    <cellStyle name="xl172" xfId="171"/>
    <cellStyle name="xl172 2" xfId="281"/>
    <cellStyle name="xl172 2 2" xfId="3004"/>
    <cellStyle name="xl172 2 3" xfId="2753"/>
    <cellStyle name="xl172 2 4" xfId="2320"/>
    <cellStyle name="xl172 2 5" xfId="1887"/>
    <cellStyle name="xl172 2 6" xfId="1248"/>
    <cellStyle name="xl172 3" xfId="467"/>
    <cellStyle name="xl172 4" xfId="620"/>
    <cellStyle name="xl172 4 2" xfId="3255"/>
    <cellStyle name="xl172 4 3" xfId="2514"/>
    <cellStyle name="xl172 4 3 2" xfId="3540"/>
    <cellStyle name="xl172 4 4" xfId="2081"/>
    <cellStyle name="xl172 4 5" xfId="1466"/>
    <cellStyle name="xl172 5" xfId="802"/>
    <cellStyle name="xl172 5 2" xfId="1648"/>
    <cellStyle name="xl172 5 3" xfId="3435"/>
    <cellStyle name="xl172 6" xfId="984"/>
    <cellStyle name="xl173" xfId="163"/>
    <cellStyle name="xl173 10" xfId="1169"/>
    <cellStyle name="xl173 2" xfId="289"/>
    <cellStyle name="xl173 2 2" xfId="3007"/>
    <cellStyle name="xl173 2 3" xfId="2756"/>
    <cellStyle name="xl173 2 4" xfId="2323"/>
    <cellStyle name="xl173 2 5" xfId="1890"/>
    <cellStyle name="xl173 2 6" xfId="1253"/>
    <cellStyle name="xl173 3" xfId="499"/>
    <cellStyle name="xl173 4" xfId="628"/>
    <cellStyle name="xl173 4 2" xfId="3247"/>
    <cellStyle name="xl173 4 3" xfId="2522"/>
    <cellStyle name="xl173 4 3 2" xfId="3486"/>
    <cellStyle name="xl173 4 4" xfId="2089"/>
    <cellStyle name="xl173 4 5" xfId="1474"/>
    <cellStyle name="xl173 5" xfId="810"/>
    <cellStyle name="xl173 5 2" xfId="3355"/>
    <cellStyle name="xl173 5 3" xfId="1656"/>
    <cellStyle name="xl173 5 4" xfId="3556"/>
    <cellStyle name="xl173 6" xfId="992"/>
    <cellStyle name="xl173 6 2" xfId="2940"/>
    <cellStyle name="xl173 7" xfId="2689"/>
    <cellStyle name="xl173 8" xfId="2256"/>
    <cellStyle name="xl173 9" xfId="1823"/>
    <cellStyle name="xl174" xfId="166"/>
    <cellStyle name="xl174 10" xfId="1172"/>
    <cellStyle name="xl174 2" xfId="299"/>
    <cellStyle name="xl174 2 2" xfId="3015"/>
    <cellStyle name="xl174 2 3" xfId="2764"/>
    <cellStyle name="xl174 2 4" xfId="2331"/>
    <cellStyle name="xl174 2 5" xfId="1898"/>
    <cellStyle name="xl174 2 6" xfId="1261"/>
    <cellStyle name="xl174 3" xfId="479"/>
    <cellStyle name="xl174 4" xfId="638"/>
    <cellStyle name="xl174 4 2" xfId="3250"/>
    <cellStyle name="xl174 4 3" xfId="2532"/>
    <cellStyle name="xl174 4 3 2" xfId="1300"/>
    <cellStyle name="xl174 4 4" xfId="2099"/>
    <cellStyle name="xl174 4 5" xfId="1484"/>
    <cellStyle name="xl174 5" xfId="820"/>
    <cellStyle name="xl174 5 2" xfId="3358"/>
    <cellStyle name="xl174 5 3" xfId="1666"/>
    <cellStyle name="xl174 5 4" xfId="3455"/>
    <cellStyle name="xl174 6" xfId="1002"/>
    <cellStyle name="xl174 6 2" xfId="2943"/>
    <cellStyle name="xl174 7" xfId="2692"/>
    <cellStyle name="xl174 8" xfId="2259"/>
    <cellStyle name="xl174 9" xfId="1826"/>
    <cellStyle name="xl175" xfId="164"/>
    <cellStyle name="xl175 10" xfId="1170"/>
    <cellStyle name="xl175 2" xfId="304"/>
    <cellStyle name="xl175 2 2" xfId="3018"/>
    <cellStyle name="xl175 2 3" xfId="2767"/>
    <cellStyle name="xl175 2 4" xfId="2334"/>
    <cellStyle name="xl175 2 5" xfId="1901"/>
    <cellStyle name="xl175 2 6" xfId="1265"/>
    <cellStyle name="xl175 3" xfId="458"/>
    <cellStyle name="xl175 4" xfId="643"/>
    <cellStyle name="xl175 4 2" xfId="3248"/>
    <cellStyle name="xl175 4 3" xfId="2537"/>
    <cellStyle name="xl175 4 3 2" xfId="3379"/>
    <cellStyle name="xl175 4 4" xfId="2104"/>
    <cellStyle name="xl175 4 5" xfId="1489"/>
    <cellStyle name="xl175 5" xfId="825"/>
    <cellStyle name="xl175 5 2" xfId="3356"/>
    <cellStyle name="xl175 5 3" xfId="1671"/>
    <cellStyle name="xl175 5 4" xfId="1212"/>
    <cellStyle name="xl175 6" xfId="1007"/>
    <cellStyle name="xl175 6 2" xfId="2941"/>
    <cellStyle name="xl175 7" xfId="2690"/>
    <cellStyle name="xl175 8" xfId="2257"/>
    <cellStyle name="xl175 9" xfId="1824"/>
    <cellStyle name="xl176" xfId="117"/>
    <cellStyle name="xl176 10" xfId="1132"/>
    <cellStyle name="xl176 2" xfId="308"/>
    <cellStyle name="xl176 2 2" xfId="3022"/>
    <cellStyle name="xl176 2 3" xfId="2771"/>
    <cellStyle name="xl176 2 4" xfId="2338"/>
    <cellStyle name="xl176 2 5" xfId="1905"/>
    <cellStyle name="xl176 2 6" xfId="1269"/>
    <cellStyle name="xl176 3" xfId="443"/>
    <cellStyle name="xl176 4" xfId="647"/>
    <cellStyle name="xl176 4 2" xfId="3201"/>
    <cellStyle name="xl176 4 3" xfId="2541"/>
    <cellStyle name="xl176 4 3 2" xfId="1174"/>
    <cellStyle name="xl176 4 4" xfId="2108"/>
    <cellStyle name="xl176 4 5" xfId="1493"/>
    <cellStyle name="xl176 5" xfId="829"/>
    <cellStyle name="xl176 5 2" xfId="3321"/>
    <cellStyle name="xl176 5 3" xfId="1675"/>
    <cellStyle name="xl176 5 4" xfId="3490"/>
    <cellStyle name="xl176 6" xfId="1011"/>
    <cellStyle name="xl176 6 2" xfId="2906"/>
    <cellStyle name="xl176 7" xfId="2655"/>
    <cellStyle name="xl176 8" xfId="2222"/>
    <cellStyle name="xl176 9" xfId="1789"/>
    <cellStyle name="xl177" xfId="107"/>
    <cellStyle name="xl177 10" xfId="1127"/>
    <cellStyle name="xl177 2" xfId="312"/>
    <cellStyle name="xl177 2 2" xfId="3025"/>
    <cellStyle name="xl177 2 3" xfId="2774"/>
    <cellStyle name="xl177 2 4" xfId="2341"/>
    <cellStyle name="xl177 2 5" xfId="1908"/>
    <cellStyle name="xl177 2 6" xfId="1272"/>
    <cellStyle name="xl177 3" xfId="478"/>
    <cellStyle name="xl177 4" xfId="651"/>
    <cellStyle name="xl177 4 2" xfId="3191"/>
    <cellStyle name="xl177 4 3" xfId="2545"/>
    <cellStyle name="xl177 4 3 2" xfId="3536"/>
    <cellStyle name="xl177 4 4" xfId="2112"/>
    <cellStyle name="xl177 4 5" xfId="1497"/>
    <cellStyle name="xl177 5" xfId="833"/>
    <cellStyle name="xl177 5 2" xfId="3316"/>
    <cellStyle name="xl177 5 3" xfId="1679"/>
    <cellStyle name="xl177 5 4" xfId="3652"/>
    <cellStyle name="xl177 6" xfId="1015"/>
    <cellStyle name="xl177 6 2" xfId="2901"/>
    <cellStyle name="xl177 7" xfId="2650"/>
    <cellStyle name="xl177 8" xfId="2217"/>
    <cellStyle name="xl177 9" xfId="1784"/>
    <cellStyle name="xl178" xfId="118"/>
    <cellStyle name="xl178 10" xfId="1133"/>
    <cellStyle name="xl178 2" xfId="327"/>
    <cellStyle name="xl178 2 2" xfId="3032"/>
    <cellStyle name="xl178 2 3" xfId="2781"/>
    <cellStyle name="xl178 2 4" xfId="2348"/>
    <cellStyle name="xl178 2 5" xfId="1915"/>
    <cellStyle name="xl178 2 6" xfId="1279"/>
    <cellStyle name="xl178 3" xfId="433"/>
    <cellStyle name="xl178 4" xfId="666"/>
    <cellStyle name="xl178 4 2" xfId="3202"/>
    <cellStyle name="xl178 4 3" xfId="2560"/>
    <cellStyle name="xl178 4 3 2" xfId="3609"/>
    <cellStyle name="xl178 4 4" xfId="2127"/>
    <cellStyle name="xl178 4 5" xfId="1512"/>
    <cellStyle name="xl178 5" xfId="848"/>
    <cellStyle name="xl178 5 2" xfId="3322"/>
    <cellStyle name="xl178 5 3" xfId="1694"/>
    <cellStyle name="xl178 5 4" xfId="3581"/>
    <cellStyle name="xl178 6" xfId="1030"/>
    <cellStyle name="xl178 6 2" xfId="2907"/>
    <cellStyle name="xl178 7" xfId="2656"/>
    <cellStyle name="xl178 8" xfId="2223"/>
    <cellStyle name="xl178 9" xfId="1790"/>
    <cellStyle name="xl179" xfId="127"/>
    <cellStyle name="xl179 10" xfId="1142"/>
    <cellStyle name="xl179 2" xfId="290"/>
    <cellStyle name="xl179 2 2" xfId="3008"/>
    <cellStyle name="xl179 2 3" xfId="2757"/>
    <cellStyle name="xl179 2 4" xfId="2324"/>
    <cellStyle name="xl179 2 5" xfId="1891"/>
    <cellStyle name="xl179 2 6" xfId="1254"/>
    <cellStyle name="xl179 3" xfId="498"/>
    <cellStyle name="xl179 4" xfId="629"/>
    <cellStyle name="xl179 4 2" xfId="3211"/>
    <cellStyle name="xl179 4 3" xfId="2523"/>
    <cellStyle name="xl179 4 3 2" xfId="1176"/>
    <cellStyle name="xl179 4 4" xfId="2090"/>
    <cellStyle name="xl179 4 5" xfId="1475"/>
    <cellStyle name="xl179 5" xfId="811"/>
    <cellStyle name="xl179 5 2" xfId="3330"/>
    <cellStyle name="xl179 5 3" xfId="1657"/>
    <cellStyle name="xl179 5 4" xfId="3550"/>
    <cellStyle name="xl179 6" xfId="993"/>
    <cellStyle name="xl179 6 2" xfId="2915"/>
    <cellStyle name="xl179 7" xfId="2664"/>
    <cellStyle name="xl179 8" xfId="2231"/>
    <cellStyle name="xl179 9" xfId="1798"/>
    <cellStyle name="xl180" xfId="141"/>
    <cellStyle name="xl180 10" xfId="1154"/>
    <cellStyle name="xl180 2" xfId="332"/>
    <cellStyle name="xl180 2 2" xfId="3034"/>
    <cellStyle name="xl180 2 3" xfId="2783"/>
    <cellStyle name="xl180 2 4" xfId="2350"/>
    <cellStyle name="xl180 2 5" xfId="1917"/>
    <cellStyle name="xl180 2 6" xfId="1282"/>
    <cellStyle name="xl180 3" xfId="484"/>
    <cellStyle name="xl180 4" xfId="671"/>
    <cellStyle name="xl180 4 2" xfId="3225"/>
    <cellStyle name="xl180 4 3" xfId="2565"/>
    <cellStyle name="xl180 4 3 2" xfId="3479"/>
    <cellStyle name="xl180 4 4" xfId="2132"/>
    <cellStyle name="xl180 4 5" xfId="1517"/>
    <cellStyle name="xl180 5" xfId="853"/>
    <cellStyle name="xl180 5 2" xfId="3341"/>
    <cellStyle name="xl180 5 3" xfId="1699"/>
    <cellStyle name="xl180 5 4" xfId="3422"/>
    <cellStyle name="xl180 6" xfId="1035"/>
    <cellStyle name="xl180 6 2" xfId="2926"/>
    <cellStyle name="xl180 7" xfId="2675"/>
    <cellStyle name="xl180 8" xfId="2242"/>
    <cellStyle name="xl180 9" xfId="1809"/>
    <cellStyle name="xl181" xfId="169"/>
    <cellStyle name="xl181 2" xfId="347"/>
    <cellStyle name="xl181 2 2" xfId="3043"/>
    <cellStyle name="xl181 2 3" xfId="2792"/>
    <cellStyle name="xl181 2 4" xfId="2359"/>
    <cellStyle name="xl181 2 5" xfId="1926"/>
    <cellStyle name="xl181 2 6" xfId="1292"/>
    <cellStyle name="xl181 3" xfId="429"/>
    <cellStyle name="xl181 4" xfId="686"/>
    <cellStyle name="xl181 4 2" xfId="3253"/>
    <cellStyle name="xl181 4 3" xfId="2580"/>
    <cellStyle name="xl181 4 3 2" xfId="1338"/>
    <cellStyle name="xl181 4 4" xfId="2147"/>
    <cellStyle name="xl181 4 5" xfId="1532"/>
    <cellStyle name="xl181 5" xfId="868"/>
    <cellStyle name="xl181 5 2" xfId="1714"/>
    <cellStyle name="xl181 5 3" xfId="3423"/>
    <cellStyle name="xl181 6" xfId="1050"/>
    <cellStyle name="xl182" xfId="111"/>
    <cellStyle name="xl182 2" xfId="350"/>
    <cellStyle name="xl182 2 2" xfId="3044"/>
    <cellStyle name="xl182 2 3" xfId="2793"/>
    <cellStyle name="xl182 2 4" xfId="2360"/>
    <cellStyle name="xl182 2 5" xfId="1927"/>
    <cellStyle name="xl182 2 6" xfId="1293"/>
    <cellStyle name="xl182 3" xfId="414"/>
    <cellStyle name="xl182 4" xfId="689"/>
    <cellStyle name="xl182 4 2" xfId="3195"/>
    <cellStyle name="xl182 4 3" xfId="2583"/>
    <cellStyle name="xl182 4 3 2" xfId="1297"/>
    <cellStyle name="xl182 4 4" xfId="2150"/>
    <cellStyle name="xl182 4 5" xfId="1535"/>
    <cellStyle name="xl182 5" xfId="871"/>
    <cellStyle name="xl182 5 2" xfId="1717"/>
    <cellStyle name="xl182 5 3" xfId="3634"/>
    <cellStyle name="xl182 6" xfId="1053"/>
    <cellStyle name="xl183" xfId="353"/>
    <cellStyle name="xl183 2" xfId="419"/>
    <cellStyle name="xl183 2 2" xfId="3062"/>
    <cellStyle name="xl183 2 3" xfId="2811"/>
    <cellStyle name="xl183 2 4" xfId="2378"/>
    <cellStyle name="xl183 2 5" xfId="1945"/>
    <cellStyle name="xl183 2 6" xfId="1319"/>
    <cellStyle name="xl183 3" xfId="692"/>
    <cellStyle name="xl183 3 2" xfId="2586"/>
    <cellStyle name="xl183 3 2 2" xfId="3509"/>
    <cellStyle name="xl183 3 3" xfId="2153"/>
    <cellStyle name="xl183 3 4" xfId="1538"/>
    <cellStyle name="xl183 4" xfId="874"/>
    <cellStyle name="xl183 4 2" xfId="1720"/>
    <cellStyle name="xl183 4 3" xfId="3426"/>
    <cellStyle name="xl183 5" xfId="1056"/>
    <cellStyle name="xl184" xfId="356"/>
    <cellStyle name="xl184 2" xfId="412"/>
    <cellStyle name="xl184 2 2" xfId="3059"/>
    <cellStyle name="xl184 2 3" xfId="2808"/>
    <cellStyle name="xl184 2 4" xfId="2375"/>
    <cellStyle name="xl184 2 5" xfId="1942"/>
    <cellStyle name="xl184 2 6" xfId="1316"/>
    <cellStyle name="xl184 3" xfId="695"/>
    <cellStyle name="xl184 3 2" xfId="2589"/>
    <cellStyle name="xl184 3 2 2" xfId="3630"/>
    <cellStyle name="xl184 3 3" xfId="2156"/>
    <cellStyle name="xl184 3 4" xfId="1541"/>
    <cellStyle name="xl184 4" xfId="877"/>
    <cellStyle name="xl184 4 2" xfId="1723"/>
    <cellStyle name="xl184 4 3" xfId="3532"/>
    <cellStyle name="xl184 5" xfId="1059"/>
    <cellStyle name="xl185" xfId="348"/>
    <cellStyle name="xl185 2" xfId="425"/>
    <cellStyle name="xl185 3" xfId="687"/>
    <cellStyle name="xl185 3 2" xfId="2581"/>
    <cellStyle name="xl185 3 2 2" xfId="3655"/>
    <cellStyle name="xl185 3 3" xfId="2148"/>
    <cellStyle name="xl185 3 4" xfId="1533"/>
    <cellStyle name="xl185 4" xfId="869"/>
    <cellStyle name="xl185 4 2" xfId="1715"/>
    <cellStyle name="xl185 4 3" xfId="3649"/>
    <cellStyle name="xl185 5" xfId="1051"/>
    <cellStyle name="xl186" xfId="351"/>
    <cellStyle name="xl186 2" xfId="430"/>
    <cellStyle name="xl186 3" xfId="690"/>
    <cellStyle name="xl186 3 2" xfId="2584"/>
    <cellStyle name="xl186 3 2 2" xfId="3533"/>
    <cellStyle name="xl186 3 3" xfId="2151"/>
    <cellStyle name="xl186 3 4" xfId="1536"/>
    <cellStyle name="xl186 4" xfId="872"/>
    <cellStyle name="xl186 4 2" xfId="1718"/>
    <cellStyle name="xl186 4 3" xfId="3364"/>
    <cellStyle name="xl186 5" xfId="1054"/>
    <cellStyle name="xl187" xfId="349"/>
    <cellStyle name="xl187 2" xfId="417"/>
    <cellStyle name="xl187 3" xfId="688"/>
    <cellStyle name="xl187 3 2" xfId="2582"/>
    <cellStyle name="xl187 3 2 2" xfId="3657"/>
    <cellStyle name="xl187 3 3" xfId="2149"/>
    <cellStyle name="xl187 3 4" xfId="1534"/>
    <cellStyle name="xl187 4" xfId="870"/>
    <cellStyle name="xl187 4 2" xfId="1716"/>
    <cellStyle name="xl187 4 3" xfId="3631"/>
    <cellStyle name="xl187 5" xfId="1052"/>
    <cellStyle name="xl188" xfId="279"/>
    <cellStyle name="xl188 2" xfId="445"/>
    <cellStyle name="xl188 3" xfId="618"/>
    <cellStyle name="xl188 3 2" xfId="2512"/>
    <cellStyle name="xl188 3 2 2" xfId="3441"/>
    <cellStyle name="xl188 3 3" xfId="2079"/>
    <cellStyle name="xl188 3 4" xfId="1464"/>
    <cellStyle name="xl188 4" xfId="800"/>
    <cellStyle name="xl188 4 2" xfId="1646"/>
    <cellStyle name="xl188 4 3" xfId="1150"/>
    <cellStyle name="xl188 5" xfId="982"/>
    <cellStyle name="xl189" xfId="316"/>
    <cellStyle name="xl189 2" xfId="469"/>
    <cellStyle name="xl189 3" xfId="655"/>
    <cellStyle name="xl189 3 2" xfId="2549"/>
    <cellStyle name="xl189 3 2 2" xfId="3371"/>
    <cellStyle name="xl189 3 3" xfId="2116"/>
    <cellStyle name="xl189 3 4" xfId="1501"/>
    <cellStyle name="xl189 4" xfId="837"/>
    <cellStyle name="xl189 4 2" xfId="1683"/>
    <cellStyle name="xl189 4 3" xfId="3473"/>
    <cellStyle name="xl189 5" xfId="1019"/>
    <cellStyle name="xl190" xfId="318"/>
    <cellStyle name="xl190 2" xfId="461"/>
    <cellStyle name="xl190 3" xfId="657"/>
    <cellStyle name="xl190 3 2" xfId="2551"/>
    <cellStyle name="xl190 3 2 2" xfId="3664"/>
    <cellStyle name="xl190 3 3" xfId="2118"/>
    <cellStyle name="xl190 3 4" xfId="1503"/>
    <cellStyle name="xl190 4" xfId="839"/>
    <cellStyle name="xl190 4 2" xfId="1685"/>
    <cellStyle name="xl190 4 3" xfId="3485"/>
    <cellStyle name="xl190 5" xfId="1021"/>
    <cellStyle name="xl191" xfId="321"/>
    <cellStyle name="xl191 2" xfId="451"/>
    <cellStyle name="xl191 3" xfId="660"/>
    <cellStyle name="xl191 3 2" xfId="2554"/>
    <cellStyle name="xl191 3 2 2" xfId="3461"/>
    <cellStyle name="xl191 3 3" xfId="2121"/>
    <cellStyle name="xl191 3 4" xfId="1506"/>
    <cellStyle name="xl191 4" xfId="842"/>
    <cellStyle name="xl191 4 2" xfId="1688"/>
    <cellStyle name="xl191 4 3" xfId="3384"/>
    <cellStyle name="xl191 5" xfId="1024"/>
    <cellStyle name="xl192" xfId="325"/>
    <cellStyle name="xl192 2" xfId="440"/>
    <cellStyle name="xl192 3" xfId="664"/>
    <cellStyle name="xl192 3 2" xfId="2558"/>
    <cellStyle name="xl192 3 2 2" xfId="3492"/>
    <cellStyle name="xl192 3 3" xfId="2125"/>
    <cellStyle name="xl192 3 4" xfId="1510"/>
    <cellStyle name="xl192 4" xfId="846"/>
    <cellStyle name="xl192 4 2" xfId="1692"/>
    <cellStyle name="xl192 4 3" xfId="3457"/>
    <cellStyle name="xl192 5" xfId="1028"/>
    <cellStyle name="xl193" xfId="330"/>
    <cellStyle name="xl193 2" xfId="489"/>
    <cellStyle name="xl193 3" xfId="669"/>
    <cellStyle name="xl193 3 2" xfId="2563"/>
    <cellStyle name="xl193 3 2 2" xfId="3523"/>
    <cellStyle name="xl193 3 3" xfId="2130"/>
    <cellStyle name="xl193 3 4" xfId="1515"/>
    <cellStyle name="xl193 4" xfId="851"/>
    <cellStyle name="xl193 4 2" xfId="1697"/>
    <cellStyle name="xl193 4 3" xfId="3394"/>
    <cellStyle name="xl193 5" xfId="1033"/>
    <cellStyle name="xl194" xfId="291"/>
    <cellStyle name="xl194 2" xfId="497"/>
    <cellStyle name="xl194 3" xfId="630"/>
    <cellStyle name="xl194 3 2" xfId="2524"/>
    <cellStyle name="xl194 3 2 2" xfId="1175"/>
    <cellStyle name="xl194 3 3" xfId="2091"/>
    <cellStyle name="xl194 3 4" xfId="1476"/>
    <cellStyle name="xl194 4" xfId="812"/>
    <cellStyle name="xl194 4 2" xfId="1658"/>
    <cellStyle name="xl194 4 3" xfId="3613"/>
    <cellStyle name="xl194 5" xfId="994"/>
    <cellStyle name="xl195" xfId="333"/>
    <cellStyle name="xl195 2" xfId="483"/>
    <cellStyle name="xl195 3" xfId="672"/>
    <cellStyle name="xl195 3 2" xfId="2566"/>
    <cellStyle name="xl195 3 2 2" xfId="3598"/>
    <cellStyle name="xl195 3 3" xfId="2133"/>
    <cellStyle name="xl195 3 4" xfId="1518"/>
    <cellStyle name="xl195 4" xfId="854"/>
    <cellStyle name="xl195 4 2" xfId="1700"/>
    <cellStyle name="xl195 4 3" xfId="3622"/>
    <cellStyle name="xl195 5" xfId="1036"/>
    <cellStyle name="xl196" xfId="300"/>
    <cellStyle name="xl196 2" xfId="470"/>
    <cellStyle name="xl196 3" xfId="639"/>
    <cellStyle name="xl196 3 2" xfId="2533"/>
    <cellStyle name="xl196 3 2 2" xfId="3625"/>
    <cellStyle name="xl196 3 3" xfId="2100"/>
    <cellStyle name="xl196 3 4" xfId="1485"/>
    <cellStyle name="xl196 4" xfId="821"/>
    <cellStyle name="xl196 4 2" xfId="1667"/>
    <cellStyle name="xl196 4 3" xfId="3507"/>
    <cellStyle name="xl196 5" xfId="1003"/>
    <cellStyle name="xl197" xfId="354"/>
    <cellStyle name="xl197 2" xfId="424"/>
    <cellStyle name="xl197 2 2" xfId="3064"/>
    <cellStyle name="xl197 2 3" xfId="2813"/>
    <cellStyle name="xl197 2 4" xfId="2380"/>
    <cellStyle name="xl197 2 5" xfId="1947"/>
    <cellStyle name="xl197 2 6" xfId="1321"/>
    <cellStyle name="xl197 3" xfId="693"/>
    <cellStyle name="xl197 3 2" xfId="2587"/>
    <cellStyle name="xl197 3 2 2" xfId="3651"/>
    <cellStyle name="xl197 3 3" xfId="2154"/>
    <cellStyle name="xl197 3 4" xfId="1539"/>
    <cellStyle name="xl197 4" xfId="875"/>
    <cellStyle name="xl197 4 2" xfId="1721"/>
    <cellStyle name="xl197 4 3" xfId="3614"/>
    <cellStyle name="xl197 5" xfId="1057"/>
    <cellStyle name="xl198" xfId="280"/>
    <cellStyle name="xl198 2" xfId="482"/>
    <cellStyle name="xl198 3" xfId="619"/>
    <cellStyle name="xl198 3 2" xfId="2513"/>
    <cellStyle name="xl198 3 2 2" xfId="3496"/>
    <cellStyle name="xl198 3 3" xfId="2080"/>
    <cellStyle name="xl198 3 4" xfId="1465"/>
    <cellStyle name="xl198 4" xfId="801"/>
    <cellStyle name="xl198 4 2" xfId="1647"/>
    <cellStyle name="xl198 4 3" xfId="3501"/>
    <cellStyle name="xl198 5" xfId="983"/>
    <cellStyle name="xl199" xfId="319"/>
    <cellStyle name="xl199 2" xfId="457"/>
    <cellStyle name="xl199 3" xfId="658"/>
    <cellStyle name="xl199 3 2" xfId="2552"/>
    <cellStyle name="xl199 3 2 2" xfId="3537"/>
    <cellStyle name="xl199 3 3" xfId="2119"/>
    <cellStyle name="xl199 3 4" xfId="1504"/>
    <cellStyle name="xl199 4" xfId="840"/>
    <cellStyle name="xl199 4 2" xfId="1686"/>
    <cellStyle name="xl199 4 3" xfId="3573"/>
    <cellStyle name="xl199 5" xfId="1022"/>
    <cellStyle name="xl200" xfId="284"/>
    <cellStyle name="xl200 2" xfId="454"/>
    <cellStyle name="xl200 2 2" xfId="3073"/>
    <cellStyle name="xl200 2 3" xfId="2822"/>
    <cellStyle name="xl200 2 4" xfId="2389"/>
    <cellStyle name="xl200 2 5" xfId="1956"/>
    <cellStyle name="xl200 2 6" xfId="1334"/>
    <cellStyle name="xl200 3" xfId="623"/>
    <cellStyle name="xl200 3 2" xfId="2517"/>
    <cellStyle name="xl200 3 2 2" xfId="3502"/>
    <cellStyle name="xl200 3 3" xfId="2084"/>
    <cellStyle name="xl200 3 4" xfId="1469"/>
    <cellStyle name="xl200 4" xfId="805"/>
    <cellStyle name="xl200 4 2" xfId="1651"/>
    <cellStyle name="xl200 4 3" xfId="3475"/>
    <cellStyle name="xl200 5" xfId="987"/>
    <cellStyle name="xl21" xfId="177"/>
    <cellStyle name="xl21 2" xfId="512"/>
    <cellStyle name="xl21 2 2" xfId="3091"/>
    <cellStyle name="xl21 2 3" xfId="2840"/>
    <cellStyle name="xl21 2 4" xfId="2407"/>
    <cellStyle name="xl21 2 5" xfId="1974"/>
    <cellStyle name="xl21 2 6" xfId="1359"/>
    <cellStyle name="xl21 3" xfId="698"/>
    <cellStyle name="xl21 3 2" xfId="3258"/>
    <cellStyle name="xl21 3 3" xfId="2592"/>
    <cellStyle name="xl21 3 3 2" xfId="3640"/>
    <cellStyle name="xl21 3 4" xfId="2159"/>
    <cellStyle name="xl21 3 5" xfId="1544"/>
    <cellStyle name="xl21 4" xfId="880"/>
    <cellStyle name="xl21 4 2" xfId="1726"/>
    <cellStyle name="xl21 4 3" xfId="3542"/>
    <cellStyle name="xl21 5" xfId="1062"/>
    <cellStyle name="xl22" xfId="13"/>
    <cellStyle name="xl22 2" xfId="411"/>
    <cellStyle name="xl22 2 2" xfId="3058"/>
    <cellStyle name="xl22 2 3" xfId="2807"/>
    <cellStyle name="xl22 2 4" xfId="2374"/>
    <cellStyle name="xl22 2 5" xfId="1941"/>
    <cellStyle name="xl22 2 6" xfId="1315"/>
    <cellStyle name="xl22 3" xfId="518"/>
    <cellStyle name="xl22 3 2" xfId="3097"/>
    <cellStyle name="xl22 3 3" xfId="2412"/>
    <cellStyle name="xl22 3 3 2" xfId="3383"/>
    <cellStyle name="xl22 3 4" xfId="1979"/>
    <cellStyle name="xl22 3 5" xfId="1364"/>
    <cellStyle name="xl22 4" xfId="700"/>
    <cellStyle name="xl22 4 2" xfId="1546"/>
    <cellStyle name="xl22 4 3" xfId="3408"/>
    <cellStyle name="xl22 5" xfId="882"/>
    <cellStyle name="xl23" xfId="19"/>
    <cellStyle name="xl23 2" xfId="400"/>
    <cellStyle name="xl23 2 2" xfId="3049"/>
    <cellStyle name="xl23 2 3" xfId="2798"/>
    <cellStyle name="xl23 2 4" xfId="2365"/>
    <cellStyle name="xl23 2 5" xfId="1932"/>
    <cellStyle name="xl23 2 6" xfId="1306"/>
    <cellStyle name="xl23 3" xfId="525"/>
    <cellStyle name="xl23 3 2" xfId="3103"/>
    <cellStyle name="xl23 3 3" xfId="2419"/>
    <cellStyle name="xl23 3 3 2" xfId="1069"/>
    <cellStyle name="xl23 3 4" xfId="1986"/>
    <cellStyle name="xl23 3 5" xfId="1371"/>
    <cellStyle name="xl23 4" xfId="707"/>
    <cellStyle name="xl23 4 2" xfId="1553"/>
    <cellStyle name="xl23 4 3" xfId="3436"/>
    <cellStyle name="xl23 5" xfId="889"/>
    <cellStyle name="xl24" xfId="23"/>
    <cellStyle name="xl24 2" xfId="403"/>
    <cellStyle name="xl24 3" xfId="529"/>
    <cellStyle name="xl24 3 2" xfId="3107"/>
    <cellStyle name="xl24 3 3" xfId="2423"/>
    <cellStyle name="xl24 3 3 2" xfId="1239"/>
    <cellStyle name="xl24 3 4" xfId="1990"/>
    <cellStyle name="xl24 3 5" xfId="1375"/>
    <cellStyle name="xl24 4" xfId="711"/>
    <cellStyle name="xl24 4 2" xfId="1557"/>
    <cellStyle name="xl24 4 3" xfId="3605"/>
    <cellStyle name="xl24 5" xfId="893"/>
    <cellStyle name="xl25" xfId="30"/>
    <cellStyle name="xl25 2" xfId="387"/>
    <cellStyle name="xl25 3" xfId="536"/>
    <cellStyle name="xl25 3 2" xfId="3114"/>
    <cellStyle name="xl25 3 3" xfId="2430"/>
    <cellStyle name="xl25 3 3 2" xfId="3520"/>
    <cellStyle name="xl25 3 4" xfId="1997"/>
    <cellStyle name="xl25 3 5" xfId="1382"/>
    <cellStyle name="xl25 4" xfId="718"/>
    <cellStyle name="xl25 4 2" xfId="1564"/>
    <cellStyle name="xl25 4 3" xfId="3482"/>
    <cellStyle name="xl25 5" xfId="900"/>
    <cellStyle name="xl26" xfId="1"/>
    <cellStyle name="xl26 2" xfId="45"/>
    <cellStyle name="xl26 2 2" xfId="3129"/>
    <cellStyle name="xl26 3" xfId="409"/>
    <cellStyle name="xl26 3 2" xfId="3056"/>
    <cellStyle name="xl26 3 3" xfId="2805"/>
    <cellStyle name="xl26 3 4" xfId="2372"/>
    <cellStyle name="xl26 3 5" xfId="1939"/>
    <cellStyle name="xl26 3 6" xfId="1313"/>
    <cellStyle name="xl26 4" xfId="524"/>
    <cellStyle name="xl26 4 2" xfId="2418"/>
    <cellStyle name="xl26 4 2 2" xfId="3470"/>
    <cellStyle name="xl26 4 3" xfId="1985"/>
    <cellStyle name="xl26 4 4" xfId="1370"/>
    <cellStyle name="xl26 5" xfId="706"/>
    <cellStyle name="xl26 5 2" xfId="1552"/>
    <cellStyle name="xl26 5 3" xfId="3557"/>
    <cellStyle name="xl26 6" xfId="888"/>
    <cellStyle name="xl27" xfId="17"/>
    <cellStyle name="xl27 2" xfId="401"/>
    <cellStyle name="xl27 2 2" xfId="3050"/>
    <cellStyle name="xl27 2 3" xfId="2799"/>
    <cellStyle name="xl27 2 4" xfId="2366"/>
    <cellStyle name="xl27 2 5" xfId="1933"/>
    <cellStyle name="xl27 2 6" xfId="1307"/>
    <cellStyle name="xl27 3" xfId="522"/>
    <cellStyle name="xl27 3 2" xfId="3101"/>
    <cellStyle name="xl27 3 3" xfId="2416"/>
    <cellStyle name="xl27 3 3 2" xfId="3510"/>
    <cellStyle name="xl27 3 4" xfId="1983"/>
    <cellStyle name="xl27 3 5" xfId="1368"/>
    <cellStyle name="xl27 4" xfId="704"/>
    <cellStyle name="xl27 4 2" xfId="1550"/>
    <cellStyle name="xl27 4 3" xfId="1330"/>
    <cellStyle name="xl27 5" xfId="886"/>
    <cellStyle name="xl28" xfId="47"/>
    <cellStyle name="xl28 2" xfId="201"/>
    <cellStyle name="xl28 3" xfId="552"/>
    <cellStyle name="xl28 3 2" xfId="3131"/>
    <cellStyle name="xl28 3 3" xfId="2446"/>
    <cellStyle name="xl28 3 3 2" xfId="3638"/>
    <cellStyle name="xl28 3 4" xfId="2013"/>
    <cellStyle name="xl28 3 5" xfId="1398"/>
    <cellStyle name="xl28 4" xfId="734"/>
    <cellStyle name="xl28 4 2" xfId="1580"/>
    <cellStyle name="xl28 4 3" xfId="3658"/>
    <cellStyle name="xl28 5" xfId="916"/>
    <cellStyle name="xl29" xfId="49"/>
    <cellStyle name="xl29 2" xfId="358"/>
    <cellStyle name="xl29 3" xfId="556"/>
    <cellStyle name="xl29 3 2" xfId="3133"/>
    <cellStyle name="xl29 3 3" xfId="2450"/>
    <cellStyle name="xl29 3 3 2" xfId="3404"/>
    <cellStyle name="xl29 3 4" xfId="2017"/>
    <cellStyle name="xl29 3 5" xfId="1402"/>
    <cellStyle name="xl29 4" xfId="738"/>
    <cellStyle name="xl29 4 2" xfId="1584"/>
    <cellStyle name="xl29 4 3" xfId="3456"/>
    <cellStyle name="xl29 5" xfId="920"/>
    <cellStyle name="xl30" xfId="55"/>
    <cellStyle name="xl30 2" xfId="186"/>
    <cellStyle name="xl30 3" xfId="563"/>
    <cellStyle name="xl30 3 2" xfId="3139"/>
    <cellStyle name="xl30 3 3" xfId="2457"/>
    <cellStyle name="xl30 3 3 2" xfId="3512"/>
    <cellStyle name="xl30 3 4" xfId="2024"/>
    <cellStyle name="xl30 3 5" xfId="1409"/>
    <cellStyle name="xl30 4" xfId="745"/>
    <cellStyle name="xl30 4 2" xfId="1591"/>
    <cellStyle name="xl30 4 3" xfId="3663"/>
    <cellStyle name="xl30 5" xfId="927"/>
    <cellStyle name="xl31" xfId="11"/>
    <cellStyle name="xl31 2" xfId="394"/>
    <cellStyle name="xl31 3" xfId="570"/>
    <cellStyle name="xl31 3 2" xfId="3096"/>
    <cellStyle name="xl31 3 3" xfId="2464"/>
    <cellStyle name="xl31 3 3 2" xfId="3448"/>
    <cellStyle name="xl31 3 4" xfId="2031"/>
    <cellStyle name="xl31 3 5" xfId="1416"/>
    <cellStyle name="xl31 4" xfId="752"/>
    <cellStyle name="xl31 4 2" xfId="1598"/>
    <cellStyle name="xl31 4 3" xfId="1065"/>
    <cellStyle name="xl31 5" xfId="934"/>
    <cellStyle name="xl32" xfId="178"/>
    <cellStyle name="xl32 2" xfId="513"/>
    <cellStyle name="xl32 2 2" xfId="3092"/>
    <cellStyle name="xl32 2 3" xfId="2841"/>
    <cellStyle name="xl32 2 4" xfId="2408"/>
    <cellStyle name="xl32 2 5" xfId="1975"/>
    <cellStyle name="xl32 2 6" xfId="1360"/>
    <cellStyle name="xl32 3" xfId="699"/>
    <cellStyle name="xl32 3 2" xfId="3259"/>
    <cellStyle name="xl32 3 3" xfId="2593"/>
    <cellStyle name="xl32 3 3 2" xfId="3449"/>
    <cellStyle name="xl32 3 4" xfId="2160"/>
    <cellStyle name="xl32 3 5" xfId="1545"/>
    <cellStyle name="xl32 4" xfId="881"/>
    <cellStyle name="xl32 4 2" xfId="1727"/>
    <cellStyle name="xl32 4 3" xfId="3385"/>
    <cellStyle name="xl32 5" xfId="1063"/>
    <cellStyle name="xl33" xfId="24"/>
    <cellStyle name="xl33 2" xfId="396"/>
    <cellStyle name="xl33 2 2" xfId="3045"/>
    <cellStyle name="xl33 2 3" xfId="2794"/>
    <cellStyle name="xl33 2 4" xfId="2361"/>
    <cellStyle name="xl33 2 5" xfId="1928"/>
    <cellStyle name="xl33 2 6" xfId="1302"/>
    <cellStyle name="xl33 3" xfId="530"/>
    <cellStyle name="xl33 3 2" xfId="3108"/>
    <cellStyle name="xl33 3 3" xfId="2424"/>
    <cellStyle name="xl33 3 3 2" xfId="3409"/>
    <cellStyle name="xl33 3 4" xfId="1991"/>
    <cellStyle name="xl33 3 5" xfId="1376"/>
    <cellStyle name="xl33 4" xfId="712"/>
    <cellStyle name="xl33 4 2" xfId="1558"/>
    <cellStyle name="xl33 4 3" xfId="3387"/>
    <cellStyle name="xl33 5" xfId="894"/>
    <cellStyle name="xl34" xfId="2"/>
    <cellStyle name="xl34 2" xfId="41"/>
    <cellStyle name="xl34 2 2" xfId="3125"/>
    <cellStyle name="xl34 2 3" xfId="3271"/>
    <cellStyle name="xl34 2 4" xfId="2856"/>
    <cellStyle name="xl34 2 5" xfId="2605"/>
    <cellStyle name="xl34 2 6" xfId="2172"/>
    <cellStyle name="xl34 2 7" xfId="1739"/>
    <cellStyle name="xl34 2 8" xfId="1080"/>
    <cellStyle name="xl34 3" xfId="183"/>
    <cellStyle name="xl34 4" xfId="547"/>
    <cellStyle name="xl34 4 2" xfId="2441"/>
    <cellStyle name="xl34 4 2 2" xfId="3659"/>
    <cellStyle name="xl34 4 3" xfId="2008"/>
    <cellStyle name="xl34 4 4" xfId="1393"/>
    <cellStyle name="xl34 5" xfId="729"/>
    <cellStyle name="xl34 5 2" xfId="1575"/>
    <cellStyle name="xl34 5 3" xfId="3466"/>
    <cellStyle name="xl34 6" xfId="911"/>
    <cellStyle name="xl35" xfId="50"/>
    <cellStyle name="xl35 2" xfId="361"/>
    <cellStyle name="xl35 3" xfId="557"/>
    <cellStyle name="xl35 3 2" xfId="3134"/>
    <cellStyle name="xl35 3 3" xfId="2451"/>
    <cellStyle name="xl35 3 3 2" xfId="3494"/>
    <cellStyle name="xl35 3 4" xfId="2018"/>
    <cellStyle name="xl35 3 5" xfId="1403"/>
    <cellStyle name="xl35 4" xfId="739"/>
    <cellStyle name="xl35 4 2" xfId="1585"/>
    <cellStyle name="xl35 4 3" xfId="3401"/>
    <cellStyle name="xl35 5" xfId="921"/>
    <cellStyle name="xl36" xfId="56"/>
    <cellStyle name="xl36 2" xfId="224"/>
    <cellStyle name="xl36 3" xfId="564"/>
    <cellStyle name="xl36 3 2" xfId="3140"/>
    <cellStyle name="xl36 3 3" xfId="2458"/>
    <cellStyle name="xl36 3 3 2" xfId="3607"/>
    <cellStyle name="xl36 3 4" xfId="2025"/>
    <cellStyle name="xl36 3 5" xfId="1410"/>
    <cellStyle name="xl36 4" xfId="746"/>
    <cellStyle name="xl36 4 2" xfId="1592"/>
    <cellStyle name="xl36 4 3" xfId="3391"/>
    <cellStyle name="xl36 5" xfId="928"/>
    <cellStyle name="xl37" xfId="60"/>
    <cellStyle name="xl37 2" xfId="377"/>
    <cellStyle name="xl37 3" xfId="571"/>
    <cellStyle name="xl37 3 2" xfId="3144"/>
    <cellStyle name="xl37 3 3" xfId="2465"/>
    <cellStyle name="xl37 3 3 2" xfId="3420"/>
    <cellStyle name="xl37 3 4" xfId="2032"/>
    <cellStyle name="xl37 3 5" xfId="1417"/>
    <cellStyle name="xl37 4" xfId="753"/>
    <cellStyle name="xl37 4 2" xfId="1599"/>
    <cellStyle name="xl37 4 3" xfId="3367"/>
    <cellStyle name="xl37 5" xfId="935"/>
    <cellStyle name="xl38" xfId="3"/>
    <cellStyle name="xl38 2" xfId="63"/>
    <cellStyle name="xl38 2 2" xfId="3147"/>
    <cellStyle name="xl38 2 3" xfId="3282"/>
    <cellStyle name="xl38 2 4" xfId="2867"/>
    <cellStyle name="xl38 2 5" xfId="2616"/>
    <cellStyle name="xl38 2 6" xfId="2183"/>
    <cellStyle name="xl38 2 7" xfId="1750"/>
    <cellStyle name="xl38 2 8" xfId="1092"/>
    <cellStyle name="xl38 3" xfId="390"/>
    <cellStyle name="xl38 4" xfId="574"/>
    <cellStyle name="xl38 4 2" xfId="2468"/>
    <cellStyle name="xl38 4 2 2" xfId="3390"/>
    <cellStyle name="xl38 4 3" xfId="2035"/>
    <cellStyle name="xl38 4 4" xfId="1420"/>
    <cellStyle name="xl38 5" xfId="756"/>
    <cellStyle name="xl38 5 2" xfId="1602"/>
    <cellStyle name="xl38 5 3" xfId="1351"/>
    <cellStyle name="xl38 6" xfId="938"/>
    <cellStyle name="xl39" xfId="42"/>
    <cellStyle name="xl39 2" xfId="235"/>
    <cellStyle name="xl39 3" xfId="548"/>
    <cellStyle name="xl39 3 2" xfId="3126"/>
    <cellStyle name="xl39 3 3" xfId="2442"/>
    <cellStyle name="xl39 3 3 2" xfId="3493"/>
    <cellStyle name="xl39 3 4" xfId="2009"/>
    <cellStyle name="xl39 3 5" xfId="1394"/>
    <cellStyle name="xl39 4" xfId="730"/>
    <cellStyle name="xl39 4 2" xfId="1576"/>
    <cellStyle name="xl39 4 3" xfId="3590"/>
    <cellStyle name="xl39 5" xfId="912"/>
    <cellStyle name="xl40" xfId="34"/>
    <cellStyle name="xl40 2" xfId="185"/>
    <cellStyle name="xl40 3" xfId="540"/>
    <cellStyle name="xl40 3 2" xfId="3118"/>
    <cellStyle name="xl40 3 3" xfId="2434"/>
    <cellStyle name="xl40 3 3 2" xfId="1295"/>
    <cellStyle name="xl40 3 4" xfId="2001"/>
    <cellStyle name="xl40 3 5" xfId="1386"/>
    <cellStyle name="xl40 4" xfId="722"/>
    <cellStyle name="xl40 4 2" xfId="1568"/>
    <cellStyle name="xl40 4 3" xfId="1262"/>
    <cellStyle name="xl40 5" xfId="904"/>
    <cellStyle name="xl41" xfId="51"/>
    <cellStyle name="xl41 2" xfId="179"/>
    <cellStyle name="xl41 3" xfId="558"/>
    <cellStyle name="xl41 3 2" xfId="3135"/>
    <cellStyle name="xl41 3 3" xfId="2452"/>
    <cellStyle name="xl41 3 3 2" xfId="1064"/>
    <cellStyle name="xl41 3 4" xfId="2019"/>
    <cellStyle name="xl41 3 5" xfId="1404"/>
    <cellStyle name="xl41 4" xfId="740"/>
    <cellStyle name="xl41 4 2" xfId="1586"/>
    <cellStyle name="xl41 4 3" xfId="3606"/>
    <cellStyle name="xl41 5" xfId="922"/>
    <cellStyle name="xl42" xfId="4"/>
    <cellStyle name="xl42 2" xfId="57"/>
    <cellStyle name="xl42 2 2" xfId="3141"/>
    <cellStyle name="xl42 2 3" xfId="3278"/>
    <cellStyle name="xl42 2 4" xfId="2863"/>
    <cellStyle name="xl42 2 5" xfId="2612"/>
    <cellStyle name="xl42 2 6" xfId="2179"/>
    <cellStyle name="xl42 2 7" xfId="1746"/>
    <cellStyle name="xl42 2 8" xfId="1088"/>
    <cellStyle name="xl42 3" xfId="218"/>
    <cellStyle name="xl42 4" xfId="565"/>
    <cellStyle name="xl42 4 2" xfId="2459"/>
    <cellStyle name="xl42 4 2 2" xfId="3399"/>
    <cellStyle name="xl42 4 3" xfId="2026"/>
    <cellStyle name="xl42 4 4" xfId="1411"/>
    <cellStyle name="xl42 5" xfId="747"/>
    <cellStyle name="xl42 5 2" xfId="1593"/>
    <cellStyle name="xl42 5 3" xfId="3528"/>
    <cellStyle name="xl42 6" xfId="929"/>
    <cellStyle name="xl43" xfId="61"/>
    <cellStyle name="xl43 2" xfId="373"/>
    <cellStyle name="xl43 3" xfId="572"/>
    <cellStyle name="xl43 3 2" xfId="3145"/>
    <cellStyle name="xl43 3 3" xfId="2466"/>
    <cellStyle name="xl43 3 3 2" xfId="3548"/>
    <cellStyle name="xl43 3 4" xfId="2033"/>
    <cellStyle name="xl43 3 5" xfId="1418"/>
    <cellStyle name="xl43 4" xfId="754"/>
    <cellStyle name="xl43 4 2" xfId="1600"/>
    <cellStyle name="xl43 4 3" xfId="3553"/>
    <cellStyle name="xl43 5" xfId="936"/>
    <cellStyle name="xl44" xfId="48"/>
    <cellStyle name="xl44 10" xfId="1083"/>
    <cellStyle name="xl44 2" xfId="215"/>
    <cellStyle name="xl44 2 2" xfId="2959"/>
    <cellStyle name="xl44 2 3" xfId="2708"/>
    <cellStyle name="xl44 2 4" xfId="2275"/>
    <cellStyle name="xl44 2 5" xfId="1842"/>
    <cellStyle name="xl44 2 6" xfId="1198"/>
    <cellStyle name="xl44 3" xfId="367"/>
    <cellStyle name="xl44 4" xfId="554"/>
    <cellStyle name="xl44 4 2" xfId="3132"/>
    <cellStyle name="xl44 4 3" xfId="2448"/>
    <cellStyle name="xl44 4 3 2" xfId="3471"/>
    <cellStyle name="xl44 4 4" xfId="2015"/>
    <cellStyle name="xl44 4 5" xfId="1400"/>
    <cellStyle name="xl44 5" xfId="736"/>
    <cellStyle name="xl44 5 2" xfId="3274"/>
    <cellStyle name="xl44 5 3" xfId="1582"/>
    <cellStyle name="xl44 5 4" xfId="3380"/>
    <cellStyle name="xl44 6" xfId="918"/>
    <cellStyle name="xl44 6 2" xfId="2859"/>
    <cellStyle name="xl44 7" xfId="2608"/>
    <cellStyle name="xl44 8" xfId="2175"/>
    <cellStyle name="xl44 9" xfId="1742"/>
    <cellStyle name="xl45" xfId="52"/>
    <cellStyle name="xl45 10" xfId="1084"/>
    <cellStyle name="xl45 2" xfId="216"/>
    <cellStyle name="xl45 2 2" xfId="2960"/>
    <cellStyle name="xl45 2 3" xfId="2709"/>
    <cellStyle name="xl45 2 4" xfId="2276"/>
    <cellStyle name="xl45 2 5" xfId="1843"/>
    <cellStyle name="xl45 2 6" xfId="1199"/>
    <cellStyle name="xl45 3" xfId="364"/>
    <cellStyle name="xl45 4" xfId="555"/>
    <cellStyle name="xl45 4 2" xfId="3136"/>
    <cellStyle name="xl45 4 3" xfId="2449"/>
    <cellStyle name="xl45 4 3 2" xfId="3431"/>
    <cellStyle name="xl45 4 4" xfId="2016"/>
    <cellStyle name="xl45 4 5" xfId="1401"/>
    <cellStyle name="xl45 5" xfId="737"/>
    <cellStyle name="xl45 5 2" xfId="3275"/>
    <cellStyle name="xl45 5 3" xfId="1583"/>
    <cellStyle name="xl45 5 4" xfId="3610"/>
    <cellStyle name="xl45 6" xfId="919"/>
    <cellStyle name="xl45 6 2" xfId="2860"/>
    <cellStyle name="xl45 7" xfId="2609"/>
    <cellStyle name="xl45 8" xfId="2176"/>
    <cellStyle name="xl45 9" xfId="1743"/>
    <cellStyle name="xl46" xfId="65"/>
    <cellStyle name="xl46 10" xfId="1094"/>
    <cellStyle name="xl46 2" xfId="220"/>
    <cellStyle name="xl46 2 2" xfId="2961"/>
    <cellStyle name="xl46 2 3" xfId="2710"/>
    <cellStyle name="xl46 2 4" xfId="2277"/>
    <cellStyle name="xl46 2 5" xfId="1844"/>
    <cellStyle name="xl46 2 6" xfId="1201"/>
    <cellStyle name="xl46 3" xfId="217"/>
    <cellStyle name="xl46 4" xfId="559"/>
    <cellStyle name="xl46 4 2" xfId="3149"/>
    <cellStyle name="xl46 4 3" xfId="2453"/>
    <cellStyle name="xl46 4 3 2" xfId="3672"/>
    <cellStyle name="xl46 4 4" xfId="2020"/>
    <cellStyle name="xl46 4 5" xfId="1405"/>
    <cellStyle name="xl46 5" xfId="741"/>
    <cellStyle name="xl46 5 2" xfId="3284"/>
    <cellStyle name="xl46 5 3" xfId="1587"/>
    <cellStyle name="xl46 5 4" xfId="3530"/>
    <cellStyle name="xl46 6" xfId="923"/>
    <cellStyle name="xl46 6 2" xfId="2869"/>
    <cellStyle name="xl46 7" xfId="2618"/>
    <cellStyle name="xl46 8" xfId="2185"/>
    <cellStyle name="xl46 9" xfId="1752"/>
    <cellStyle name="xl47" xfId="14"/>
    <cellStyle name="xl47 2" xfId="237"/>
    <cellStyle name="xl47 2 2" xfId="2972"/>
    <cellStyle name="xl47 2 3" xfId="2721"/>
    <cellStyle name="xl47 2 4" xfId="2288"/>
    <cellStyle name="xl47 2 5" xfId="1855"/>
    <cellStyle name="xl47 2 6" xfId="1214"/>
    <cellStyle name="xl47 3" xfId="376"/>
    <cellStyle name="xl47 4" xfId="576"/>
    <cellStyle name="xl47 4 2" xfId="3098"/>
    <cellStyle name="xl47 4 3" xfId="2470"/>
    <cellStyle name="xl47 4 3 2" xfId="3516"/>
    <cellStyle name="xl47 4 4" xfId="2037"/>
    <cellStyle name="xl47 4 5" xfId="1422"/>
    <cellStyle name="xl47 5" xfId="758"/>
    <cellStyle name="xl47 5 2" xfId="1604"/>
    <cellStyle name="xl47 5 3" xfId="3596"/>
    <cellStyle name="xl47 6" xfId="940"/>
    <cellStyle name="xl48" xfId="31"/>
    <cellStyle name="xl48 10" xfId="1071"/>
    <cellStyle name="xl48 2" xfId="180"/>
    <cellStyle name="xl48 3" xfId="404"/>
    <cellStyle name="xl48 3 2" xfId="3052"/>
    <cellStyle name="xl48 3 3" xfId="2801"/>
    <cellStyle name="xl48 3 4" xfId="2368"/>
    <cellStyle name="xl48 3 5" xfId="1935"/>
    <cellStyle name="xl48 3 6" xfId="1309"/>
    <cellStyle name="xl48 4" xfId="519"/>
    <cellStyle name="xl48 4 2" xfId="3115"/>
    <cellStyle name="xl48 4 3" xfId="2413"/>
    <cellStyle name="xl48 4 3 2" xfId="3593"/>
    <cellStyle name="xl48 4 4" xfId="1980"/>
    <cellStyle name="xl48 4 5" xfId="1365"/>
    <cellStyle name="xl48 5" xfId="701"/>
    <cellStyle name="xl48 5 2" xfId="3262"/>
    <cellStyle name="xl48 5 3" xfId="1547"/>
    <cellStyle name="xl48 5 4" xfId="3617"/>
    <cellStyle name="xl48 6" xfId="883"/>
    <cellStyle name="xl48 6 2" xfId="2847"/>
    <cellStyle name="xl48 7" xfId="2596"/>
    <cellStyle name="xl48 8" xfId="2163"/>
    <cellStyle name="xl48 9" xfId="1730"/>
    <cellStyle name="xl49" xfId="37"/>
    <cellStyle name="xl49 10" xfId="1076"/>
    <cellStyle name="xl49 2" xfId="198"/>
    <cellStyle name="xl49 2 2" xfId="2947"/>
    <cellStyle name="xl49 2 3" xfId="2696"/>
    <cellStyle name="xl49 2 4" xfId="2263"/>
    <cellStyle name="xl49 2 5" xfId="1830"/>
    <cellStyle name="xl49 2 6" xfId="1185"/>
    <cellStyle name="xl49 3" xfId="386"/>
    <cellStyle name="xl49 4" xfId="537"/>
    <cellStyle name="xl49 4 2" xfId="3121"/>
    <cellStyle name="xl49 4 3" xfId="2431"/>
    <cellStyle name="xl49 4 3 2" xfId="3563"/>
    <cellStyle name="xl49 4 4" xfId="1998"/>
    <cellStyle name="xl49 4 5" xfId="1383"/>
    <cellStyle name="xl49 5" xfId="719"/>
    <cellStyle name="xl49 5 2" xfId="3267"/>
    <cellStyle name="xl49 5 3" xfId="1565"/>
    <cellStyle name="xl49 5 4" xfId="3637"/>
    <cellStyle name="xl49 6" xfId="901"/>
    <cellStyle name="xl49 6 2" xfId="2852"/>
    <cellStyle name="xl49 7" xfId="2601"/>
    <cellStyle name="xl49 8" xfId="2168"/>
    <cellStyle name="xl49 9" xfId="1735"/>
    <cellStyle name="xl50" xfId="39"/>
    <cellStyle name="xl50 10" xfId="1078"/>
    <cellStyle name="xl50 2" xfId="204"/>
    <cellStyle name="xl50 2 2" xfId="2952"/>
    <cellStyle name="xl50 2 3" xfId="2701"/>
    <cellStyle name="xl50 2 4" xfId="2268"/>
    <cellStyle name="xl50 2 5" xfId="1835"/>
    <cellStyle name="xl50 2 6" xfId="1190"/>
    <cellStyle name="xl50 3" xfId="384"/>
    <cellStyle name="xl50 4" xfId="543"/>
    <cellStyle name="xl50 4 2" xfId="3123"/>
    <cellStyle name="xl50 4 3" xfId="2437"/>
    <cellStyle name="xl50 4 3 2" xfId="3599"/>
    <cellStyle name="xl50 4 4" xfId="2004"/>
    <cellStyle name="xl50 4 5" xfId="1389"/>
    <cellStyle name="xl50 5" xfId="725"/>
    <cellStyle name="xl50 5 2" xfId="3269"/>
    <cellStyle name="xl50 5 3" xfId="1571"/>
    <cellStyle name="xl50 5 4" xfId="3535"/>
    <cellStyle name="xl50 6" xfId="907"/>
    <cellStyle name="xl50 6 2" xfId="2854"/>
    <cellStyle name="xl50 7" xfId="2603"/>
    <cellStyle name="xl50 8" xfId="2170"/>
    <cellStyle name="xl50 9" xfId="1737"/>
    <cellStyle name="xl51" xfId="20"/>
    <cellStyle name="xl51 2" xfId="206"/>
    <cellStyle name="xl51 2 2" xfId="2954"/>
    <cellStyle name="xl51 2 3" xfId="2703"/>
    <cellStyle name="xl51 2 4" xfId="2270"/>
    <cellStyle name="xl51 2 5" xfId="1837"/>
    <cellStyle name="xl51 2 6" xfId="1192"/>
    <cellStyle name="xl51 3" xfId="371"/>
    <cellStyle name="xl51 4" xfId="545"/>
    <cellStyle name="xl51 4 2" xfId="3104"/>
    <cellStyle name="xl51 4 3" xfId="2439"/>
    <cellStyle name="xl51 4 3 2" xfId="3500"/>
    <cellStyle name="xl51 4 4" xfId="2006"/>
    <cellStyle name="xl51 4 5" xfId="1391"/>
    <cellStyle name="xl51 5" xfId="727"/>
    <cellStyle name="xl51 5 2" xfId="1573"/>
    <cellStyle name="xl51 5 3" xfId="3498"/>
    <cellStyle name="xl51 6" xfId="909"/>
    <cellStyle name="xl52" xfId="5"/>
    <cellStyle name="xl52 2" xfId="25"/>
    <cellStyle name="xl52 2 2" xfId="3109"/>
    <cellStyle name="xl52 3" xfId="187"/>
    <cellStyle name="xl52 4" xfId="413"/>
    <cellStyle name="xl52 4 2" xfId="3060"/>
    <cellStyle name="xl52 4 3" xfId="2809"/>
    <cellStyle name="xl52 4 4" xfId="2376"/>
    <cellStyle name="xl52 4 5" xfId="1943"/>
    <cellStyle name="xl52 4 6" xfId="1317"/>
    <cellStyle name="xl52 5" xfId="526"/>
    <cellStyle name="xl52 5 2" xfId="2420"/>
    <cellStyle name="xl52 5 2 2" xfId="3643"/>
    <cellStyle name="xl52 5 3" xfId="1987"/>
    <cellStyle name="xl52 5 4" xfId="1372"/>
    <cellStyle name="xl52 6" xfId="708"/>
    <cellStyle name="xl52 6 2" xfId="1554"/>
    <cellStyle name="xl52 6 3" xfId="3514"/>
    <cellStyle name="xl52 7" xfId="890"/>
    <cellStyle name="xl53" xfId="32"/>
    <cellStyle name="xl53 10" xfId="1072"/>
    <cellStyle name="xl53 2" xfId="192"/>
    <cellStyle name="xl53 3" xfId="407"/>
    <cellStyle name="xl53 3 2" xfId="3055"/>
    <cellStyle name="xl53 3 3" xfId="2804"/>
    <cellStyle name="xl53 3 4" xfId="2371"/>
    <cellStyle name="xl53 3 5" xfId="1938"/>
    <cellStyle name="xl53 3 6" xfId="1312"/>
    <cellStyle name="xl53 4" xfId="531"/>
    <cellStyle name="xl53 4 2" xfId="3116"/>
    <cellStyle name="xl53 4 3" xfId="2425"/>
    <cellStyle name="xl53 4 3 2" xfId="3491"/>
    <cellStyle name="xl53 4 4" xfId="1992"/>
    <cellStyle name="xl53 4 5" xfId="1377"/>
    <cellStyle name="xl53 5" xfId="713"/>
    <cellStyle name="xl53 5 2" xfId="3263"/>
    <cellStyle name="xl53 5 3" xfId="1559"/>
    <cellStyle name="xl53 5 4" xfId="3497"/>
    <cellStyle name="xl53 6" xfId="895"/>
    <cellStyle name="xl53 6 2" xfId="2848"/>
    <cellStyle name="xl53 7" xfId="2597"/>
    <cellStyle name="xl53 8" xfId="2164"/>
    <cellStyle name="xl53 9" xfId="1731"/>
    <cellStyle name="xl54" xfId="15"/>
    <cellStyle name="xl54 2" xfId="199"/>
    <cellStyle name="xl54 2 2" xfId="2948"/>
    <cellStyle name="xl54 2 3" xfId="2697"/>
    <cellStyle name="xl54 2 4" xfId="2264"/>
    <cellStyle name="xl54 2 5" xfId="1831"/>
    <cellStyle name="xl54 2 6" xfId="1186"/>
    <cellStyle name="xl54 3" xfId="385"/>
    <cellStyle name="xl54 4" xfId="538"/>
    <cellStyle name="xl54 4 2" xfId="3099"/>
    <cellStyle name="xl54 4 3" xfId="2432"/>
    <cellStyle name="xl54 4 3 2" xfId="3481"/>
    <cellStyle name="xl54 4 4" xfId="1999"/>
    <cellStyle name="xl54 4 5" xfId="1384"/>
    <cellStyle name="xl54 5" xfId="720"/>
    <cellStyle name="xl54 5 2" xfId="1566"/>
    <cellStyle name="xl54 5 3" xfId="3646"/>
    <cellStyle name="xl54 6" xfId="902"/>
    <cellStyle name="xl55" xfId="46"/>
    <cellStyle name="xl55 2" xfId="181"/>
    <cellStyle name="xl55 3" xfId="402"/>
    <cellStyle name="xl55 3 2" xfId="3051"/>
    <cellStyle name="xl55 3 3" xfId="2800"/>
    <cellStyle name="xl55 3 4" xfId="2367"/>
    <cellStyle name="xl55 3 5" xfId="1934"/>
    <cellStyle name="xl55 3 6" xfId="1308"/>
    <cellStyle name="xl55 4" xfId="520"/>
    <cellStyle name="xl55 4 2" xfId="3130"/>
    <cellStyle name="xl55 4 3" xfId="2414"/>
    <cellStyle name="xl55 4 3 2" xfId="3397"/>
    <cellStyle name="xl55 4 4" xfId="1981"/>
    <cellStyle name="xl55 4 5" xfId="1366"/>
    <cellStyle name="xl55 5" xfId="702"/>
    <cellStyle name="xl55 5 2" xfId="1548"/>
    <cellStyle name="xl55 5 3" xfId="3476"/>
    <cellStyle name="xl55 6" xfId="884"/>
    <cellStyle name="xl56" xfId="21"/>
    <cellStyle name="xl56 10" xfId="1068"/>
    <cellStyle name="xl56 2" xfId="212"/>
    <cellStyle name="xl56 3" xfId="191"/>
    <cellStyle name="xl56 3 2" xfId="2945"/>
    <cellStyle name="xl56 3 3" xfId="2694"/>
    <cellStyle name="xl56 3 4" xfId="2261"/>
    <cellStyle name="xl56 3 5" xfId="1828"/>
    <cellStyle name="xl56 3 6" xfId="1181"/>
    <cellStyle name="xl56 4" xfId="551"/>
    <cellStyle name="xl56 4 2" xfId="3105"/>
    <cellStyle name="xl56 4 3" xfId="2445"/>
    <cellStyle name="xl56 4 3 2" xfId="3568"/>
    <cellStyle name="xl56 4 4" xfId="2012"/>
    <cellStyle name="xl56 4 5" xfId="1397"/>
    <cellStyle name="xl56 5" xfId="733"/>
    <cellStyle name="xl56 5 2" xfId="3260"/>
    <cellStyle name="xl56 5 3" xfId="1579"/>
    <cellStyle name="xl56 5 4" xfId="1280"/>
    <cellStyle name="xl56 6" xfId="915"/>
    <cellStyle name="xl56 6 2" xfId="2845"/>
    <cellStyle name="xl56 7" xfId="2594"/>
    <cellStyle name="xl56 8" xfId="2161"/>
    <cellStyle name="xl56 9" xfId="1728"/>
    <cellStyle name="xl57" xfId="26"/>
    <cellStyle name="xl57 2" xfId="188"/>
    <cellStyle name="xl57 2 2" xfId="2944"/>
    <cellStyle name="xl57 2 3" xfId="2693"/>
    <cellStyle name="xl57 2 4" xfId="2260"/>
    <cellStyle name="xl57 2 5" xfId="1827"/>
    <cellStyle name="xl57 2 6" xfId="1180"/>
    <cellStyle name="xl57 3" xfId="408"/>
    <cellStyle name="xl57 4" xfId="527"/>
    <cellStyle name="xl57 4 2" xfId="3110"/>
    <cellStyle name="xl57 4 3" xfId="2421"/>
    <cellStyle name="xl57 4 3 2" xfId="3359"/>
    <cellStyle name="xl57 4 4" xfId="1988"/>
    <cellStyle name="xl57 4 5" xfId="1373"/>
    <cellStyle name="xl57 5" xfId="709"/>
    <cellStyle name="xl57 5 2" xfId="1555"/>
    <cellStyle name="xl57 5 3" xfId="3477"/>
    <cellStyle name="xl57 6" xfId="891"/>
    <cellStyle name="xl58" xfId="33"/>
    <cellStyle name="xl58 10" xfId="1073"/>
    <cellStyle name="xl58 2" xfId="193"/>
    <cellStyle name="xl58 3" xfId="405"/>
    <cellStyle name="xl58 3 2" xfId="3053"/>
    <cellStyle name="xl58 3 3" xfId="2802"/>
    <cellStyle name="xl58 3 4" xfId="2369"/>
    <cellStyle name="xl58 3 5" xfId="1936"/>
    <cellStyle name="xl58 3 6" xfId="1310"/>
    <cellStyle name="xl58 4" xfId="532"/>
    <cellStyle name="xl58 4 2" xfId="3117"/>
    <cellStyle name="xl58 4 3" xfId="2426"/>
    <cellStyle name="xl58 4 3 2" xfId="3582"/>
    <cellStyle name="xl58 4 4" xfId="1993"/>
    <cellStyle name="xl58 4 5" xfId="1378"/>
    <cellStyle name="xl58 5" xfId="714"/>
    <cellStyle name="xl58 5 2" xfId="3264"/>
    <cellStyle name="xl58 5 3" xfId="1560"/>
    <cellStyle name="xl58 5 4" xfId="1087"/>
    <cellStyle name="xl58 6" xfId="896"/>
    <cellStyle name="xl58 6 2" xfId="2849"/>
    <cellStyle name="xl58 7" xfId="2598"/>
    <cellStyle name="xl58 8" xfId="2165"/>
    <cellStyle name="xl58 9" xfId="1732"/>
    <cellStyle name="xl59" xfId="36"/>
    <cellStyle name="xl59 10" xfId="1075"/>
    <cellStyle name="xl59 2" xfId="200"/>
    <cellStyle name="xl59 2 2" xfId="2949"/>
    <cellStyle name="xl59 2 3" xfId="2698"/>
    <cellStyle name="xl59 2 4" xfId="2265"/>
    <cellStyle name="xl59 2 5" xfId="1832"/>
    <cellStyle name="xl59 2 6" xfId="1187"/>
    <cellStyle name="xl59 3" xfId="380"/>
    <cellStyle name="xl59 4" xfId="539"/>
    <cellStyle name="xl59 4 2" xfId="3120"/>
    <cellStyle name="xl59 4 3" xfId="2433"/>
    <cellStyle name="xl59 4 3 2" xfId="3442"/>
    <cellStyle name="xl59 4 4" xfId="2000"/>
    <cellStyle name="xl59 4 5" xfId="1385"/>
    <cellStyle name="xl59 5" xfId="721"/>
    <cellStyle name="xl59 5 2" xfId="3266"/>
    <cellStyle name="xl59 5 3" xfId="1567"/>
    <cellStyle name="xl59 5 4" xfId="3661"/>
    <cellStyle name="xl59 6" xfId="903"/>
    <cellStyle name="xl59 6 2" xfId="2851"/>
    <cellStyle name="xl59 7" xfId="2600"/>
    <cellStyle name="xl59 8" xfId="2167"/>
    <cellStyle name="xl59 9" xfId="1734"/>
    <cellStyle name="xl60" xfId="38"/>
    <cellStyle name="xl60 10" xfId="1077"/>
    <cellStyle name="xl60 2" xfId="203"/>
    <cellStyle name="xl60 2 2" xfId="2951"/>
    <cellStyle name="xl60 2 3" xfId="2700"/>
    <cellStyle name="xl60 2 4" xfId="2267"/>
    <cellStyle name="xl60 2 5" xfId="1834"/>
    <cellStyle name="xl60 2 6" xfId="1189"/>
    <cellStyle name="xl60 3" xfId="391"/>
    <cellStyle name="xl60 4" xfId="542"/>
    <cellStyle name="xl60 4 2" xfId="3122"/>
    <cellStyle name="xl60 4 3" xfId="2436"/>
    <cellStyle name="xl60 4 3 2" xfId="3446"/>
    <cellStyle name="xl60 4 4" xfId="2003"/>
    <cellStyle name="xl60 4 5" xfId="1388"/>
    <cellStyle name="xl60 5" xfId="724"/>
    <cellStyle name="xl60 5 2" xfId="3268"/>
    <cellStyle name="xl60 5 3" xfId="1570"/>
    <cellStyle name="xl60 5 4" xfId="3525"/>
    <cellStyle name="xl60 6" xfId="906"/>
    <cellStyle name="xl60 6 2" xfId="2853"/>
    <cellStyle name="xl60 7" xfId="2602"/>
    <cellStyle name="xl60 8" xfId="2169"/>
    <cellStyle name="xl60 9" xfId="1736"/>
    <cellStyle name="xl61" xfId="40"/>
    <cellStyle name="xl61 10" xfId="1079"/>
    <cellStyle name="xl61 2" xfId="205"/>
    <cellStyle name="xl61 2 2" xfId="2953"/>
    <cellStyle name="xl61 2 3" xfId="2702"/>
    <cellStyle name="xl61 2 4" xfId="2269"/>
    <cellStyle name="xl61 2 5" xfId="1836"/>
    <cellStyle name="xl61 2 6" xfId="1191"/>
    <cellStyle name="xl61 3" xfId="379"/>
    <cellStyle name="xl61 4" xfId="544"/>
    <cellStyle name="xl61 4 2" xfId="3124"/>
    <cellStyle name="xl61 4 3" xfId="2438"/>
    <cellStyle name="xl61 4 3 2" xfId="3443"/>
    <cellStyle name="xl61 4 4" xfId="2005"/>
    <cellStyle name="xl61 4 5" xfId="1390"/>
    <cellStyle name="xl61 5" xfId="726"/>
    <cellStyle name="xl61 5 2" xfId="3270"/>
    <cellStyle name="xl61 5 3" xfId="1572"/>
    <cellStyle name="xl61 5 4" xfId="3561"/>
    <cellStyle name="xl61 6" xfId="908"/>
    <cellStyle name="xl61 6 2" xfId="2855"/>
    <cellStyle name="xl61 7" xfId="2604"/>
    <cellStyle name="xl61 8" xfId="2171"/>
    <cellStyle name="xl61 9" xfId="1738"/>
    <cellStyle name="xl62" xfId="43"/>
    <cellStyle name="xl62 10" xfId="1081"/>
    <cellStyle name="xl62 2" xfId="207"/>
    <cellStyle name="xl62 2 2" xfId="2955"/>
    <cellStyle name="xl62 2 3" xfId="2704"/>
    <cellStyle name="xl62 2 4" xfId="2271"/>
    <cellStyle name="xl62 2 5" xfId="1838"/>
    <cellStyle name="xl62 2 6" xfId="1193"/>
    <cellStyle name="xl62 3" xfId="357"/>
    <cellStyle name="xl62 4" xfId="546"/>
    <cellStyle name="xl62 4 2" xfId="3127"/>
    <cellStyle name="xl62 4 3" xfId="2440"/>
    <cellStyle name="xl62 4 3 2" xfId="3619"/>
    <cellStyle name="xl62 4 4" xfId="2007"/>
    <cellStyle name="xl62 4 5" xfId="1392"/>
    <cellStyle name="xl62 5" xfId="728"/>
    <cellStyle name="xl62 5 2" xfId="3272"/>
    <cellStyle name="xl62 5 3" xfId="1574"/>
    <cellStyle name="xl62 5 4" xfId="3378"/>
    <cellStyle name="xl62 6" xfId="910"/>
    <cellStyle name="xl62 6 2" xfId="2857"/>
    <cellStyle name="xl62 7" xfId="2606"/>
    <cellStyle name="xl62 8" xfId="2173"/>
    <cellStyle name="xl62 9" xfId="1740"/>
    <cellStyle name="xl63" xfId="6"/>
    <cellStyle name="xl63 2" xfId="44"/>
    <cellStyle name="xl63 2 2" xfId="3128"/>
    <cellStyle name="xl63 2 3" xfId="3273"/>
    <cellStyle name="xl63 2 4" xfId="2858"/>
    <cellStyle name="xl63 2 5" xfId="2607"/>
    <cellStyle name="xl63 2 6" xfId="2174"/>
    <cellStyle name="xl63 2 7" xfId="1741"/>
    <cellStyle name="xl63 2 8" xfId="1082"/>
    <cellStyle name="xl63 3" xfId="210"/>
    <cellStyle name="xl63 3 2" xfId="2956"/>
    <cellStyle name="xl63 3 3" xfId="2705"/>
    <cellStyle name="xl63 3 4" xfId="2272"/>
    <cellStyle name="xl63 3 5" xfId="1839"/>
    <cellStyle name="xl63 3 6" xfId="1195"/>
    <cellStyle name="xl63 4" xfId="378"/>
    <cellStyle name="xl63 5" xfId="549"/>
    <cellStyle name="xl63 5 2" xfId="2443"/>
    <cellStyle name="xl63 5 2 2" xfId="3488"/>
    <cellStyle name="xl63 5 3" xfId="2010"/>
    <cellStyle name="xl63 5 4" xfId="1395"/>
    <cellStyle name="xl63 6" xfId="731"/>
    <cellStyle name="xl63 6 2" xfId="1577"/>
    <cellStyle name="xl63 6 3" xfId="3662"/>
    <cellStyle name="xl63 7" xfId="913"/>
    <cellStyle name="xl64" xfId="16"/>
    <cellStyle name="xl64 2" xfId="211"/>
    <cellStyle name="xl64 2 2" xfId="2957"/>
    <cellStyle name="xl64 2 3" xfId="2706"/>
    <cellStyle name="xl64 2 4" xfId="2273"/>
    <cellStyle name="xl64 2 5" xfId="1840"/>
    <cellStyle name="xl64 2 6" xfId="1196"/>
    <cellStyle name="xl64 3" xfId="213"/>
    <cellStyle name="xl64 4" xfId="550"/>
    <cellStyle name="xl64 4 2" xfId="3100"/>
    <cellStyle name="xl64 4 3" xfId="2444"/>
    <cellStyle name="xl64 4 3 2" xfId="3474"/>
    <cellStyle name="xl64 4 4" xfId="2011"/>
    <cellStyle name="xl64 4 5" xfId="1396"/>
    <cellStyle name="xl64 5" xfId="732"/>
    <cellStyle name="xl64 5 2" xfId="1578"/>
    <cellStyle name="xl64 5 3" xfId="3654"/>
    <cellStyle name="xl64 6" xfId="914"/>
    <cellStyle name="xl65" xfId="22"/>
    <cellStyle name="xl65 2" xfId="182"/>
    <cellStyle name="xl65 3" xfId="410"/>
    <cellStyle name="xl65 3 2" xfId="3057"/>
    <cellStyle name="xl65 3 3" xfId="2806"/>
    <cellStyle name="xl65 3 4" xfId="2373"/>
    <cellStyle name="xl65 3 5" xfId="1940"/>
    <cellStyle name="xl65 3 6" xfId="1314"/>
    <cellStyle name="xl65 4" xfId="521"/>
    <cellStyle name="xl65 4 2" xfId="3106"/>
    <cellStyle name="xl65 4 3" xfId="2415"/>
    <cellStyle name="xl65 4 3 2" xfId="1299"/>
    <cellStyle name="xl65 4 4" xfId="1982"/>
    <cellStyle name="xl65 4 5" xfId="1367"/>
    <cellStyle name="xl65 5" xfId="703"/>
    <cellStyle name="xl65 5 2" xfId="1549"/>
    <cellStyle name="xl65 5 3" xfId="1250"/>
    <cellStyle name="xl65 6" xfId="885"/>
    <cellStyle name="xl66" xfId="27"/>
    <cellStyle name="xl66 2" xfId="189"/>
    <cellStyle name="xl66 3" xfId="406"/>
    <cellStyle name="xl66 3 2" xfId="3054"/>
    <cellStyle name="xl66 3 3" xfId="2803"/>
    <cellStyle name="xl66 3 4" xfId="2370"/>
    <cellStyle name="xl66 3 5" xfId="1937"/>
    <cellStyle name="xl66 3 6" xfId="1311"/>
    <cellStyle name="xl66 4" xfId="528"/>
    <cellStyle name="xl66 4 2" xfId="3111"/>
    <cellStyle name="xl66 4 3" xfId="2422"/>
    <cellStyle name="xl66 4 3 2" xfId="3673"/>
    <cellStyle name="xl66 4 4" xfId="1989"/>
    <cellStyle name="xl66 4 5" xfId="1374"/>
    <cellStyle name="xl66 5" xfId="710"/>
    <cellStyle name="xl66 5 2" xfId="1556"/>
    <cellStyle name="xl66 5 3" xfId="3505"/>
    <cellStyle name="xl66 6" xfId="892"/>
    <cellStyle name="xl67" xfId="53"/>
    <cellStyle name="xl67 10" xfId="1085"/>
    <cellStyle name="xl67 2" xfId="194"/>
    <cellStyle name="xl67 3" xfId="399"/>
    <cellStyle name="xl67 3 2" xfId="3048"/>
    <cellStyle name="xl67 3 3" xfId="2797"/>
    <cellStyle name="xl67 3 4" xfId="2364"/>
    <cellStyle name="xl67 3 5" xfId="1931"/>
    <cellStyle name="xl67 3 6" xfId="1305"/>
    <cellStyle name="xl67 4" xfId="533"/>
    <cellStyle name="xl67 4 2" xfId="3137"/>
    <cellStyle name="xl67 4 3" xfId="2427"/>
    <cellStyle name="xl67 4 3 2" xfId="3419"/>
    <cellStyle name="xl67 4 4" xfId="1994"/>
    <cellStyle name="xl67 4 5" xfId="1379"/>
    <cellStyle name="xl67 5" xfId="715"/>
    <cellStyle name="xl67 5 2" xfId="3276"/>
    <cellStyle name="xl67 5 3" xfId="1561"/>
    <cellStyle name="xl67 5 4" xfId="3623"/>
    <cellStyle name="xl67 6" xfId="897"/>
    <cellStyle name="xl67 6 2" xfId="2861"/>
    <cellStyle name="xl67 7" xfId="2610"/>
    <cellStyle name="xl67 8" xfId="2177"/>
    <cellStyle name="xl67 9" xfId="1744"/>
    <cellStyle name="xl68" xfId="58"/>
    <cellStyle name="xl68 10" xfId="1089"/>
    <cellStyle name="xl68 2" xfId="221"/>
    <cellStyle name="xl68 2 2" xfId="2962"/>
    <cellStyle name="xl68 2 3" xfId="2711"/>
    <cellStyle name="xl68 2 4" xfId="2278"/>
    <cellStyle name="xl68 2 5" xfId="1845"/>
    <cellStyle name="xl68 2 6" xfId="1202"/>
    <cellStyle name="xl68 3" xfId="208"/>
    <cellStyle name="xl68 4" xfId="560"/>
    <cellStyle name="xl68 4 2" xfId="3142"/>
    <cellStyle name="xl68 4 3" xfId="2454"/>
    <cellStyle name="xl68 4 3 2" xfId="1326"/>
    <cellStyle name="xl68 4 4" xfId="2021"/>
    <cellStyle name="xl68 4 5" xfId="1406"/>
    <cellStyle name="xl68 5" xfId="742"/>
    <cellStyle name="xl68 5 2" xfId="3279"/>
    <cellStyle name="xl68 5 3" xfId="1588"/>
    <cellStyle name="xl68 5 4" xfId="3468"/>
    <cellStyle name="xl68 6" xfId="924"/>
    <cellStyle name="xl68 6 2" xfId="2864"/>
    <cellStyle name="xl68 7" xfId="2613"/>
    <cellStyle name="xl68 8" xfId="2180"/>
    <cellStyle name="xl68 9" xfId="1747"/>
    <cellStyle name="xl69" xfId="54"/>
    <cellStyle name="xl69 10" xfId="1086"/>
    <cellStyle name="xl69 2" xfId="184"/>
    <cellStyle name="xl69 3" xfId="398"/>
    <cellStyle name="xl69 3 2" xfId="3047"/>
    <cellStyle name="xl69 3 3" xfId="2796"/>
    <cellStyle name="xl69 3 4" xfId="2363"/>
    <cellStyle name="xl69 3 5" xfId="1930"/>
    <cellStyle name="xl69 3 6" xfId="1304"/>
    <cellStyle name="xl69 4" xfId="523"/>
    <cellStyle name="xl69 4 2" xfId="3138"/>
    <cellStyle name="xl69 4 3" xfId="2417"/>
    <cellStyle name="xl69 4 3 2" xfId="1296"/>
    <cellStyle name="xl69 4 4" xfId="1984"/>
    <cellStyle name="xl69 4 5" xfId="1369"/>
    <cellStyle name="xl69 5" xfId="705"/>
    <cellStyle name="xl69 5 2" xfId="3277"/>
    <cellStyle name="xl69 5 3" xfId="1551"/>
    <cellStyle name="xl69 5 4" xfId="3459"/>
    <cellStyle name="xl69 6" xfId="887"/>
    <cellStyle name="xl69 6 2" xfId="2862"/>
    <cellStyle name="xl69 7" xfId="2611"/>
    <cellStyle name="xl69 8" xfId="2178"/>
    <cellStyle name="xl69 9" xfId="1745"/>
    <cellStyle name="xl70" xfId="59"/>
    <cellStyle name="xl70 10" xfId="1090"/>
    <cellStyle name="xl70 2" xfId="195"/>
    <cellStyle name="xl70 3" xfId="397"/>
    <cellStyle name="xl70 3 2" xfId="3046"/>
    <cellStyle name="xl70 3 3" xfId="2795"/>
    <cellStyle name="xl70 3 4" xfId="2362"/>
    <cellStyle name="xl70 3 5" xfId="1929"/>
    <cellStyle name="xl70 3 6" xfId="1303"/>
    <cellStyle name="xl70 4" xfId="534"/>
    <cellStyle name="xl70 4 2" xfId="3143"/>
    <cellStyle name="xl70 4 3" xfId="2428"/>
    <cellStyle name="xl70 4 3 2" xfId="3508"/>
    <cellStyle name="xl70 4 4" xfId="1995"/>
    <cellStyle name="xl70 4 5" xfId="1380"/>
    <cellStyle name="xl70 5" xfId="716"/>
    <cellStyle name="xl70 5 2" xfId="3280"/>
    <cellStyle name="xl70 5 3" xfId="1562"/>
    <cellStyle name="xl70 5 4" xfId="3572"/>
    <cellStyle name="xl70 6" xfId="898"/>
    <cellStyle name="xl70 6 2" xfId="2865"/>
    <cellStyle name="xl70 7" xfId="2614"/>
    <cellStyle name="xl70 8" xfId="2181"/>
    <cellStyle name="xl70 9" xfId="1748"/>
    <cellStyle name="xl71" xfId="62"/>
    <cellStyle name="xl71 10" xfId="1091"/>
    <cellStyle name="xl71 2" xfId="202"/>
    <cellStyle name="xl71 2 2" xfId="2950"/>
    <cellStyle name="xl71 2 3" xfId="2699"/>
    <cellStyle name="xl71 2 4" xfId="2266"/>
    <cellStyle name="xl71 2 5" xfId="1833"/>
    <cellStyle name="xl71 2 6" xfId="1188"/>
    <cellStyle name="xl71 3" xfId="393"/>
    <cellStyle name="xl71 4" xfId="541"/>
    <cellStyle name="xl71 4 2" xfId="3146"/>
    <cellStyle name="xl71 4 3" xfId="2435"/>
    <cellStyle name="xl71 4 3 2" xfId="3495"/>
    <cellStyle name="xl71 4 4" xfId="2002"/>
    <cellStyle name="xl71 4 5" xfId="1387"/>
    <cellStyle name="xl71 5" xfId="723"/>
    <cellStyle name="xl71 5 2" xfId="3281"/>
    <cellStyle name="xl71 5 3" xfId="1569"/>
    <cellStyle name="xl71 5 4" xfId="1194"/>
    <cellStyle name="xl71 6" xfId="905"/>
    <cellStyle name="xl71 6 2" xfId="2866"/>
    <cellStyle name="xl71 7" xfId="2615"/>
    <cellStyle name="xl71 8" xfId="2182"/>
    <cellStyle name="xl71 9" xfId="1749"/>
    <cellStyle name="xl72" xfId="64"/>
    <cellStyle name="xl72 10" xfId="1093"/>
    <cellStyle name="xl72 2" xfId="214"/>
    <cellStyle name="xl72 2 2" xfId="2958"/>
    <cellStyle name="xl72 2 3" xfId="2707"/>
    <cellStyle name="xl72 2 4" xfId="2274"/>
    <cellStyle name="xl72 2 5" xfId="1841"/>
    <cellStyle name="xl72 2 6" xfId="1197"/>
    <cellStyle name="xl72 3" xfId="368"/>
    <cellStyle name="xl72 4" xfId="553"/>
    <cellStyle name="xl72 4 2" xfId="3148"/>
    <cellStyle name="xl72 4 3" xfId="2447"/>
    <cellStyle name="xl72 4 3 2" xfId="1066"/>
    <cellStyle name="xl72 4 4" xfId="2014"/>
    <cellStyle name="xl72 4 5" xfId="1399"/>
    <cellStyle name="xl72 5" xfId="735"/>
    <cellStyle name="xl72 5 2" xfId="3283"/>
    <cellStyle name="xl72 5 3" xfId="1581"/>
    <cellStyle name="xl72 5 4" xfId="3504"/>
    <cellStyle name="xl72 6" xfId="917"/>
    <cellStyle name="xl72 6 2" xfId="2868"/>
    <cellStyle name="xl72 7" xfId="2617"/>
    <cellStyle name="xl72 8" xfId="2184"/>
    <cellStyle name="xl72 9" xfId="1751"/>
    <cellStyle name="xl73" xfId="18"/>
    <cellStyle name="xl73 2" xfId="222"/>
    <cellStyle name="xl73 2 2" xfId="2963"/>
    <cellStyle name="xl73 2 3" xfId="2712"/>
    <cellStyle name="xl73 2 4" xfId="2279"/>
    <cellStyle name="xl73 2 5" xfId="1846"/>
    <cellStyle name="xl73 2 6" xfId="1203"/>
    <cellStyle name="xl73 3" xfId="369"/>
    <cellStyle name="xl73 4" xfId="561"/>
    <cellStyle name="xl73 4 2" xfId="3102"/>
    <cellStyle name="xl73 4 3" xfId="2455"/>
    <cellStyle name="xl73 4 3 2" xfId="3543"/>
    <cellStyle name="xl73 4 4" xfId="2022"/>
    <cellStyle name="xl73 4 5" xfId="1407"/>
    <cellStyle name="xl73 5" xfId="743"/>
    <cellStyle name="xl73 5 2" xfId="1589"/>
    <cellStyle name="xl73 5 3" xfId="3464"/>
    <cellStyle name="xl73 6" xfId="925"/>
    <cellStyle name="xl74" xfId="28"/>
    <cellStyle name="xl74 2" xfId="227"/>
    <cellStyle name="xl74 2 2" xfId="2965"/>
    <cellStyle name="xl74 2 3" xfId="2714"/>
    <cellStyle name="xl74 2 4" xfId="2281"/>
    <cellStyle name="xl74 2 5" xfId="1848"/>
    <cellStyle name="xl74 2 6" xfId="1206"/>
    <cellStyle name="xl74 3" xfId="359"/>
    <cellStyle name="xl74 4" xfId="566"/>
    <cellStyle name="xl74 4 2" xfId="3112"/>
    <cellStyle name="xl74 4 3" xfId="2460"/>
    <cellStyle name="xl74 4 3 2" xfId="3438"/>
    <cellStyle name="xl74 4 4" xfId="2027"/>
    <cellStyle name="xl74 4 5" xfId="1412"/>
    <cellStyle name="xl74 5" xfId="748"/>
    <cellStyle name="xl74 5 2" xfId="1594"/>
    <cellStyle name="xl74 5 3" xfId="3671"/>
    <cellStyle name="xl74 6" xfId="930"/>
    <cellStyle name="xl75" xfId="35"/>
    <cellStyle name="xl75 10" xfId="1074"/>
    <cellStyle name="xl75 2" xfId="234"/>
    <cellStyle name="xl75 2 2" xfId="2970"/>
    <cellStyle name="xl75 2 3" xfId="2719"/>
    <cellStyle name="xl75 2 4" xfId="2286"/>
    <cellStyle name="xl75 2 5" xfId="1853"/>
    <cellStyle name="xl75 2 6" xfId="1211"/>
    <cellStyle name="xl75 3" xfId="372"/>
    <cellStyle name="xl75 4" xfId="573"/>
    <cellStyle name="xl75 4 2" xfId="3119"/>
    <cellStyle name="xl75 4 3" xfId="2467"/>
    <cellStyle name="xl75 4 3 2" xfId="3567"/>
    <cellStyle name="xl75 4 4" xfId="2034"/>
    <cellStyle name="xl75 4 5" xfId="1419"/>
    <cellStyle name="xl75 5" xfId="755"/>
    <cellStyle name="xl75 5 2" xfId="3265"/>
    <cellStyle name="xl75 5 3" xfId="1601"/>
    <cellStyle name="xl75 5 4" xfId="3433"/>
    <cellStyle name="xl75 6" xfId="937"/>
    <cellStyle name="xl75 6 2" xfId="2850"/>
    <cellStyle name="xl75 7" xfId="2599"/>
    <cellStyle name="xl75 8" xfId="2166"/>
    <cellStyle name="xl75 9" xfId="1733"/>
    <cellStyle name="xl76" xfId="29"/>
    <cellStyle name="xl76 10" xfId="1070"/>
    <cellStyle name="xl76 2" xfId="236"/>
    <cellStyle name="xl76 2 2" xfId="2971"/>
    <cellStyle name="xl76 2 3" xfId="2720"/>
    <cellStyle name="xl76 2 4" xfId="2287"/>
    <cellStyle name="xl76 2 5" xfId="1854"/>
    <cellStyle name="xl76 2 6" xfId="1213"/>
    <cellStyle name="xl76 3" xfId="383"/>
    <cellStyle name="xl76 4" xfId="575"/>
    <cellStyle name="xl76 4 2" xfId="3113"/>
    <cellStyle name="xl76 4 3" xfId="2469"/>
    <cellStyle name="xl76 4 3 2" xfId="3524"/>
    <cellStyle name="xl76 4 4" xfId="2036"/>
    <cellStyle name="xl76 4 5" xfId="1421"/>
    <cellStyle name="xl76 5" xfId="757"/>
    <cellStyle name="xl76 5 2" xfId="3261"/>
    <cellStyle name="xl76 5 3" xfId="1603"/>
    <cellStyle name="xl76 5 4" xfId="3396"/>
    <cellStyle name="xl76 6" xfId="939"/>
    <cellStyle name="xl76 6 2" xfId="2846"/>
    <cellStyle name="xl76 7" xfId="2595"/>
    <cellStyle name="xl76 8" xfId="2162"/>
    <cellStyle name="xl76 9" xfId="1729"/>
    <cellStyle name="xl77" xfId="66"/>
    <cellStyle name="xl77 10" xfId="1095"/>
    <cellStyle name="xl77 2" xfId="196"/>
    <cellStyle name="xl77 2 2" xfId="2946"/>
    <cellStyle name="xl77 2 3" xfId="2695"/>
    <cellStyle name="xl77 2 4" xfId="2262"/>
    <cellStyle name="xl77 2 5" xfId="1829"/>
    <cellStyle name="xl77 2 6" xfId="1184"/>
    <cellStyle name="xl77 3" xfId="395"/>
    <cellStyle name="xl77 4" xfId="535"/>
    <cellStyle name="xl77 4 2" xfId="3150"/>
    <cellStyle name="xl77 4 3" xfId="2429"/>
    <cellStyle name="xl77 4 3 2" xfId="3618"/>
    <cellStyle name="xl77 4 4" xfId="1996"/>
    <cellStyle name="xl77 4 5" xfId="1381"/>
    <cellStyle name="xl77 5" xfId="717"/>
    <cellStyle name="xl77 5 2" xfId="3285"/>
    <cellStyle name="xl77 5 3" xfId="1563"/>
    <cellStyle name="xl77 5 4" xfId="3575"/>
    <cellStyle name="xl77 6" xfId="899"/>
    <cellStyle name="xl77 6 2" xfId="2870"/>
    <cellStyle name="xl77 7" xfId="2619"/>
    <cellStyle name="xl77 8" xfId="2186"/>
    <cellStyle name="xl77 9" xfId="1753"/>
    <cellStyle name="xl78" xfId="69"/>
    <cellStyle name="xl78 10" xfId="1098"/>
    <cellStyle name="xl78 2" xfId="223"/>
    <cellStyle name="xl78 2 2" xfId="2964"/>
    <cellStyle name="xl78 2 3" xfId="2713"/>
    <cellStyle name="xl78 2 4" xfId="2280"/>
    <cellStyle name="xl78 2 5" xfId="1847"/>
    <cellStyle name="xl78 2 6" xfId="1204"/>
    <cellStyle name="xl78 3" xfId="219"/>
    <cellStyle name="xl78 4" xfId="562"/>
    <cellStyle name="xl78 4 2" xfId="3153"/>
    <cellStyle name="xl78 4 3" xfId="2456"/>
    <cellStyle name="xl78 4 3 2" xfId="3595"/>
    <cellStyle name="xl78 4 4" xfId="2023"/>
    <cellStyle name="xl78 4 5" xfId="1408"/>
    <cellStyle name="xl78 5" xfId="744"/>
    <cellStyle name="xl78 5 2" xfId="3288"/>
    <cellStyle name="xl78 5 3" xfId="1590"/>
    <cellStyle name="xl78 5 4" xfId="3499"/>
    <cellStyle name="xl78 6" xfId="926"/>
    <cellStyle name="xl78 6 2" xfId="2873"/>
    <cellStyle name="xl78 7" xfId="2622"/>
    <cellStyle name="xl78 8" xfId="2189"/>
    <cellStyle name="xl78 9" xfId="1756"/>
    <cellStyle name="xl79" xfId="73"/>
    <cellStyle name="xl79 10" xfId="1102"/>
    <cellStyle name="xl79 2" xfId="228"/>
    <cellStyle name="xl79 2 2" xfId="2966"/>
    <cellStyle name="xl79 2 3" xfId="2715"/>
    <cellStyle name="xl79 2 4" xfId="2282"/>
    <cellStyle name="xl79 2 5" xfId="1849"/>
    <cellStyle name="xl79 2 6" xfId="1207"/>
    <cellStyle name="xl79 3" xfId="360"/>
    <cellStyle name="xl79 4" xfId="567"/>
    <cellStyle name="xl79 4 2" xfId="3157"/>
    <cellStyle name="xl79 4 3" xfId="2461"/>
    <cellStyle name="xl79 4 3 2" xfId="1155"/>
    <cellStyle name="xl79 4 4" xfId="2028"/>
    <cellStyle name="xl79 4 5" xfId="1413"/>
    <cellStyle name="xl79 5" xfId="749"/>
    <cellStyle name="xl79 5 2" xfId="3291"/>
    <cellStyle name="xl79 5 3" xfId="1595"/>
    <cellStyle name="xl79 5 4" xfId="3647"/>
    <cellStyle name="xl79 6" xfId="931"/>
    <cellStyle name="xl79 6 2" xfId="2876"/>
    <cellStyle name="xl79 7" xfId="2625"/>
    <cellStyle name="xl79 8" xfId="2192"/>
    <cellStyle name="xl79 9" xfId="1759"/>
    <cellStyle name="xl80" xfId="80"/>
    <cellStyle name="xl80 10" xfId="1109"/>
    <cellStyle name="xl80 2" xfId="229"/>
    <cellStyle name="xl80 2 2" xfId="2967"/>
    <cellStyle name="xl80 2 3" xfId="2716"/>
    <cellStyle name="xl80 2 4" xfId="2283"/>
    <cellStyle name="xl80 2 5" xfId="1850"/>
    <cellStyle name="xl80 2 6" xfId="1208"/>
    <cellStyle name="xl80 3" xfId="190"/>
    <cellStyle name="xl80 4" xfId="568"/>
    <cellStyle name="xl80 4 2" xfId="3164"/>
    <cellStyle name="xl80 4 3" xfId="2462"/>
    <cellStyle name="xl80 4 3 2" xfId="3373"/>
    <cellStyle name="xl80 4 4" xfId="2029"/>
    <cellStyle name="xl80 4 5" xfId="1414"/>
    <cellStyle name="xl80 5" xfId="750"/>
    <cellStyle name="xl80 5 2" xfId="3298"/>
    <cellStyle name="xl80 5 3" xfId="1596"/>
    <cellStyle name="xl80 5 4" xfId="3635"/>
    <cellStyle name="xl80 6" xfId="932"/>
    <cellStyle name="xl80 6 2" xfId="2883"/>
    <cellStyle name="xl80 7" xfId="2632"/>
    <cellStyle name="xl80 8" xfId="2199"/>
    <cellStyle name="xl80 9" xfId="1766"/>
    <cellStyle name="xl81" xfId="82"/>
    <cellStyle name="xl81 2" xfId="230"/>
    <cellStyle name="xl81 2 2" xfId="2968"/>
    <cellStyle name="xl81 2 3" xfId="2717"/>
    <cellStyle name="xl81 2 4" xfId="2284"/>
    <cellStyle name="xl81 2 5" xfId="1851"/>
    <cellStyle name="xl81 2 6" xfId="1209"/>
    <cellStyle name="xl81 3" xfId="226"/>
    <cellStyle name="xl81 4" xfId="569"/>
    <cellStyle name="xl81 4 2" xfId="3166"/>
    <cellStyle name="xl81 4 3" xfId="2463"/>
    <cellStyle name="xl81 4 3 2" xfId="1101"/>
    <cellStyle name="xl81 4 4" xfId="2030"/>
    <cellStyle name="xl81 4 5" xfId="1415"/>
    <cellStyle name="xl81 5" xfId="751"/>
    <cellStyle name="xl81 5 2" xfId="1597"/>
    <cellStyle name="xl81 5 3" xfId="3487"/>
    <cellStyle name="xl81 6" xfId="933"/>
    <cellStyle name="xl82" xfId="67"/>
    <cellStyle name="xl82 10" xfId="1096"/>
    <cellStyle name="xl82 2" xfId="238"/>
    <cellStyle name="xl82 2 2" xfId="2973"/>
    <cellStyle name="xl82 2 3" xfId="2722"/>
    <cellStyle name="xl82 2 4" xfId="2289"/>
    <cellStyle name="xl82 2 5" xfId="1856"/>
    <cellStyle name="xl82 2 6" xfId="1215"/>
    <cellStyle name="xl82 3" xfId="362"/>
    <cellStyle name="xl82 4" xfId="577"/>
    <cellStyle name="xl82 4 2" xfId="3151"/>
    <cellStyle name="xl82 4 3" xfId="2471"/>
    <cellStyle name="xl82 4 3 2" xfId="3376"/>
    <cellStyle name="xl82 4 4" xfId="2038"/>
    <cellStyle name="xl82 4 5" xfId="1423"/>
    <cellStyle name="xl82 5" xfId="759"/>
    <cellStyle name="xl82 5 2" xfId="3286"/>
    <cellStyle name="xl82 5 3" xfId="1605"/>
    <cellStyle name="xl82 5 4" xfId="3626"/>
    <cellStyle name="xl82 6" xfId="941"/>
    <cellStyle name="xl82 6 2" xfId="2871"/>
    <cellStyle name="xl82 7" xfId="2620"/>
    <cellStyle name="xl82 8" xfId="2187"/>
    <cellStyle name="xl82 9" xfId="1754"/>
    <cellStyle name="xl83" xfId="78"/>
    <cellStyle name="xl83 10" xfId="1107"/>
    <cellStyle name="xl83 2" xfId="240"/>
    <cellStyle name="xl83 2 2" xfId="2975"/>
    <cellStyle name="xl83 2 3" xfId="2724"/>
    <cellStyle name="xl83 2 4" xfId="2291"/>
    <cellStyle name="xl83 2 5" xfId="1858"/>
    <cellStyle name="xl83 2 6" xfId="1217"/>
    <cellStyle name="xl83 3" xfId="392"/>
    <cellStyle name="xl83 4" xfId="579"/>
    <cellStyle name="xl83 4 2" xfId="3162"/>
    <cellStyle name="xl83 4 3" xfId="2473"/>
    <cellStyle name="xl83 4 3 2" xfId="3522"/>
    <cellStyle name="xl83 4 4" xfId="2040"/>
    <cellStyle name="xl83 4 5" xfId="1425"/>
    <cellStyle name="xl83 5" xfId="761"/>
    <cellStyle name="xl83 5 2" xfId="3296"/>
    <cellStyle name="xl83 5 3" xfId="1607"/>
    <cellStyle name="xl83 5 4" xfId="3430"/>
    <cellStyle name="xl83 6" xfId="943"/>
    <cellStyle name="xl83 6 2" xfId="2881"/>
    <cellStyle name="xl83 7" xfId="2630"/>
    <cellStyle name="xl83 8" xfId="2197"/>
    <cellStyle name="xl83 9" xfId="1764"/>
    <cellStyle name="xl84" xfId="81"/>
    <cellStyle name="xl84 10" xfId="1110"/>
    <cellStyle name="xl84 2" xfId="243"/>
    <cellStyle name="xl84 2 2" xfId="2978"/>
    <cellStyle name="xl84 2 3" xfId="2727"/>
    <cellStyle name="xl84 2 4" xfId="2294"/>
    <cellStyle name="xl84 2 5" xfId="1861"/>
    <cellStyle name="xl84 2 6" xfId="1220"/>
    <cellStyle name="xl84 3" xfId="375"/>
    <cellStyle name="xl84 4" xfId="582"/>
    <cellStyle name="xl84 4 2" xfId="3165"/>
    <cellStyle name="xl84 4 3" xfId="2476"/>
    <cellStyle name="xl84 4 3 2" xfId="3400"/>
    <cellStyle name="xl84 4 4" xfId="2043"/>
    <cellStyle name="xl84 4 5" xfId="1428"/>
    <cellStyle name="xl84 5" xfId="764"/>
    <cellStyle name="xl84 5 2" xfId="3299"/>
    <cellStyle name="xl84 5 3" xfId="1610"/>
    <cellStyle name="xl84 5 4" xfId="3375"/>
    <cellStyle name="xl84 6" xfId="946"/>
    <cellStyle name="xl84 6 2" xfId="2884"/>
    <cellStyle name="xl84 7" xfId="2633"/>
    <cellStyle name="xl84 8" xfId="2200"/>
    <cellStyle name="xl84 9" xfId="1767"/>
    <cellStyle name="xl85" xfId="83"/>
    <cellStyle name="xl85 10" xfId="1111"/>
    <cellStyle name="xl85 2" xfId="250"/>
    <cellStyle name="xl85 2 2" xfId="2985"/>
    <cellStyle name="xl85 2 3" xfId="2734"/>
    <cellStyle name="xl85 2 4" xfId="2301"/>
    <cellStyle name="xl85 2 5" xfId="1868"/>
    <cellStyle name="xl85 2 6" xfId="1227"/>
    <cellStyle name="xl85 3" xfId="370"/>
    <cellStyle name="xl85 4" xfId="589"/>
    <cellStyle name="xl85 4 2" xfId="3167"/>
    <cellStyle name="xl85 4 3" xfId="2483"/>
    <cellStyle name="xl85 4 3 2" xfId="3656"/>
    <cellStyle name="xl85 4 4" xfId="2050"/>
    <cellStyle name="xl85 4 5" xfId="1435"/>
    <cellStyle name="xl85 5" xfId="771"/>
    <cellStyle name="xl85 5 2" xfId="3300"/>
    <cellStyle name="xl85 5 3" xfId="1617"/>
    <cellStyle name="xl85 5 4" xfId="3608"/>
    <cellStyle name="xl85 6" xfId="953"/>
    <cellStyle name="xl85 6 2" xfId="2885"/>
    <cellStyle name="xl85 7" xfId="2634"/>
    <cellStyle name="xl85 8" xfId="2201"/>
    <cellStyle name="xl85 9" xfId="1768"/>
    <cellStyle name="xl86" xfId="88"/>
    <cellStyle name="xl86 2" xfId="252"/>
    <cellStyle name="xl86 3" xfId="232"/>
    <cellStyle name="xl86 3 2" xfId="2969"/>
    <cellStyle name="xl86 3 3" xfId="2718"/>
    <cellStyle name="xl86 3 4" xfId="2285"/>
    <cellStyle name="xl86 3 5" xfId="1852"/>
    <cellStyle name="xl86 3 6" xfId="1210"/>
    <cellStyle name="xl86 4" xfId="591"/>
    <cellStyle name="xl86 4 2" xfId="3172"/>
    <cellStyle name="xl86 4 3" xfId="2485"/>
    <cellStyle name="xl86 4 3 2" xfId="3571"/>
    <cellStyle name="xl86 4 4" xfId="2052"/>
    <cellStyle name="xl86 4 5" xfId="1437"/>
    <cellStyle name="xl86 5" xfId="773"/>
    <cellStyle name="xl86 5 2" xfId="1619"/>
    <cellStyle name="xl86 5 3" xfId="1294"/>
    <cellStyle name="xl86 6" xfId="955"/>
    <cellStyle name="xl87" xfId="68"/>
    <cellStyle name="xl87 10" xfId="1097"/>
    <cellStyle name="xl87 2" xfId="239"/>
    <cellStyle name="xl87 2 2" xfId="2974"/>
    <cellStyle name="xl87 2 3" xfId="2723"/>
    <cellStyle name="xl87 2 4" xfId="2290"/>
    <cellStyle name="xl87 2 5" xfId="1857"/>
    <cellStyle name="xl87 2 6" xfId="1216"/>
    <cellStyle name="xl87 3" xfId="366"/>
    <cellStyle name="xl87 4" xfId="578"/>
    <cellStyle name="xl87 4 2" xfId="3152"/>
    <cellStyle name="xl87 4 3" xfId="2472"/>
    <cellStyle name="xl87 4 3 2" xfId="3389"/>
    <cellStyle name="xl87 4 4" xfId="2039"/>
    <cellStyle name="xl87 4 5" xfId="1424"/>
    <cellStyle name="xl87 5" xfId="760"/>
    <cellStyle name="xl87 5 2" xfId="3287"/>
    <cellStyle name="xl87 5 3" xfId="1606"/>
    <cellStyle name="xl87 5 4" xfId="3515"/>
    <cellStyle name="xl87 6" xfId="942"/>
    <cellStyle name="xl87 6 2" xfId="2872"/>
    <cellStyle name="xl87 7" xfId="2621"/>
    <cellStyle name="xl87 8" xfId="2188"/>
    <cellStyle name="xl87 9" xfId="1755"/>
    <cellStyle name="xl88" xfId="74"/>
    <cellStyle name="xl88 10" xfId="1103"/>
    <cellStyle name="xl88 2" xfId="248"/>
    <cellStyle name="xl88 2 2" xfId="2983"/>
    <cellStyle name="xl88 2 3" xfId="2732"/>
    <cellStyle name="xl88 2 4" xfId="2299"/>
    <cellStyle name="xl88 2 5" xfId="1866"/>
    <cellStyle name="xl88 2 6" xfId="1225"/>
    <cellStyle name="xl88 3" xfId="381"/>
    <cellStyle name="xl88 4" xfId="587"/>
    <cellStyle name="xl88 4 2" xfId="3158"/>
    <cellStyle name="xl88 4 3" xfId="2481"/>
    <cellStyle name="xl88 4 3 2" xfId="1322"/>
    <cellStyle name="xl88 4 4" xfId="2048"/>
    <cellStyle name="xl88 4 5" xfId="1433"/>
    <cellStyle name="xl88 5" xfId="769"/>
    <cellStyle name="xl88 5 2" xfId="3292"/>
    <cellStyle name="xl88 5 3" xfId="1615"/>
    <cellStyle name="xl88 5 4" xfId="3531"/>
    <cellStyle name="xl88 6" xfId="951"/>
    <cellStyle name="xl88 6 2" xfId="2877"/>
    <cellStyle name="xl88 7" xfId="2626"/>
    <cellStyle name="xl88 8" xfId="2193"/>
    <cellStyle name="xl88 9" xfId="1760"/>
    <cellStyle name="xl89" xfId="84"/>
    <cellStyle name="xl89 10" xfId="1112"/>
    <cellStyle name="xl89 2" xfId="251"/>
    <cellStyle name="xl89 2 2" xfId="2986"/>
    <cellStyle name="xl89 2 3" xfId="2735"/>
    <cellStyle name="xl89 2 4" xfId="2302"/>
    <cellStyle name="xl89 2 5" xfId="1869"/>
    <cellStyle name="xl89 2 6" xfId="1228"/>
    <cellStyle name="xl89 3" xfId="209"/>
    <cellStyle name="xl89 4" xfId="590"/>
    <cellStyle name="xl89 4 2" xfId="3168"/>
    <cellStyle name="xl89 4 3" xfId="2484"/>
    <cellStyle name="xl89 4 3 2" xfId="1249"/>
    <cellStyle name="xl89 4 4" xfId="2051"/>
    <cellStyle name="xl89 4 5" xfId="1436"/>
    <cellStyle name="xl89 5" xfId="772"/>
    <cellStyle name="xl89 5 2" xfId="3301"/>
    <cellStyle name="xl89 5 3" xfId="1618"/>
    <cellStyle name="xl89 5 4" xfId="3432"/>
    <cellStyle name="xl89 6" xfId="954"/>
    <cellStyle name="xl89 6 2" xfId="2886"/>
    <cellStyle name="xl89 7" xfId="2635"/>
    <cellStyle name="xl89 8" xfId="2202"/>
    <cellStyle name="xl89 9" xfId="1769"/>
    <cellStyle name="xl90" xfId="70"/>
    <cellStyle name="xl90 10" xfId="1099"/>
    <cellStyle name="xl90 2" xfId="253"/>
    <cellStyle name="xl90 2 2" xfId="2987"/>
    <cellStyle name="xl90 2 3" xfId="2736"/>
    <cellStyle name="xl90 2 4" xfId="2303"/>
    <cellStyle name="xl90 2 5" xfId="1870"/>
    <cellStyle name="xl90 2 6" xfId="1229"/>
    <cellStyle name="xl90 3" xfId="197"/>
    <cellStyle name="xl90 4" xfId="592"/>
    <cellStyle name="xl90 4 2" xfId="3154"/>
    <cellStyle name="xl90 4 3" xfId="2486"/>
    <cellStyle name="xl90 4 3 2" xfId="3403"/>
    <cellStyle name="xl90 4 4" xfId="2053"/>
    <cellStyle name="xl90 4 5" xfId="1438"/>
    <cellStyle name="xl90 5" xfId="774"/>
    <cellStyle name="xl90 5 2" xfId="3289"/>
    <cellStyle name="xl90 5 3" xfId="1620"/>
    <cellStyle name="xl90 5 4" xfId="3577"/>
    <cellStyle name="xl90 6" xfId="956"/>
    <cellStyle name="xl90 6 2" xfId="2874"/>
    <cellStyle name="xl90 7" xfId="2623"/>
    <cellStyle name="xl90 8" xfId="2190"/>
    <cellStyle name="xl90 9" xfId="1757"/>
    <cellStyle name="xl91" xfId="75"/>
    <cellStyle name="xl91 10" xfId="1104"/>
    <cellStyle name="xl91 2" xfId="258"/>
    <cellStyle name="xl91 3" xfId="439"/>
    <cellStyle name="xl91 3 2" xfId="3070"/>
    <cellStyle name="xl91 3 3" xfId="2819"/>
    <cellStyle name="xl91 3 4" xfId="2386"/>
    <cellStyle name="xl91 3 5" xfId="1953"/>
    <cellStyle name="xl91 3 6" xfId="1331"/>
    <cellStyle name="xl91 4" xfId="597"/>
    <cellStyle name="xl91 4 2" xfId="3159"/>
    <cellStyle name="xl91 4 3" xfId="2491"/>
    <cellStyle name="xl91 4 3 2" xfId="3439"/>
    <cellStyle name="xl91 4 4" xfId="2058"/>
    <cellStyle name="xl91 4 5" xfId="1443"/>
    <cellStyle name="xl91 5" xfId="779"/>
    <cellStyle name="xl91 5 2" xfId="3293"/>
    <cellStyle name="xl91 5 3" xfId="1625"/>
    <cellStyle name="xl91 5 4" xfId="3463"/>
    <cellStyle name="xl91 6" xfId="961"/>
    <cellStyle name="xl91 6 2" xfId="2878"/>
    <cellStyle name="xl91 7" xfId="2627"/>
    <cellStyle name="xl91 8" xfId="2194"/>
    <cellStyle name="xl91 9" xfId="1761"/>
    <cellStyle name="xl92" xfId="85"/>
    <cellStyle name="xl92 10" xfId="1113"/>
    <cellStyle name="xl92 2" xfId="244"/>
    <cellStyle name="xl92 2 2" xfId="2979"/>
    <cellStyle name="xl92 2 3" xfId="2728"/>
    <cellStyle name="xl92 2 4" xfId="2295"/>
    <cellStyle name="xl92 2 5" xfId="1862"/>
    <cellStyle name="xl92 2 6" xfId="1221"/>
    <cellStyle name="xl92 3" xfId="365"/>
    <cellStyle name="xl92 4" xfId="583"/>
    <cellStyle name="xl92 4 2" xfId="3169"/>
    <cellStyle name="xl92 4 3" xfId="2477"/>
    <cellStyle name="xl92 4 3 2" xfId="3458"/>
    <cellStyle name="xl92 4 4" xfId="2044"/>
    <cellStyle name="xl92 4 5" xfId="1429"/>
    <cellStyle name="xl92 5" xfId="765"/>
    <cellStyle name="xl92 5 2" xfId="3302"/>
    <cellStyle name="xl92 5 3" xfId="1611"/>
    <cellStyle name="xl92 5 4" xfId="3424"/>
    <cellStyle name="xl92 6" xfId="947"/>
    <cellStyle name="xl92 6 2" xfId="2887"/>
    <cellStyle name="xl92 7" xfId="2636"/>
    <cellStyle name="xl92 8" xfId="2203"/>
    <cellStyle name="xl92 9" xfId="1770"/>
    <cellStyle name="xl93" xfId="76"/>
    <cellStyle name="xl93 10" xfId="1105"/>
    <cellStyle name="xl93 2" xfId="254"/>
    <cellStyle name="xl93 2 2" xfId="2988"/>
    <cellStyle name="xl93 2 3" xfId="2737"/>
    <cellStyle name="xl93 2 4" xfId="2304"/>
    <cellStyle name="xl93 2 5" xfId="1871"/>
    <cellStyle name="xl93 2 6" xfId="1230"/>
    <cellStyle name="xl93 3" xfId="363"/>
    <cellStyle name="xl93 4" xfId="593"/>
    <cellStyle name="xl93 4 2" xfId="3160"/>
    <cellStyle name="xl93 4 3" xfId="2487"/>
    <cellStyle name="xl93 4 3 2" xfId="3541"/>
    <cellStyle name="xl93 4 4" xfId="2054"/>
    <cellStyle name="xl93 4 5" xfId="1439"/>
    <cellStyle name="xl93 5" xfId="775"/>
    <cellStyle name="xl93 5 2" xfId="3294"/>
    <cellStyle name="xl93 5 3" xfId="1621"/>
    <cellStyle name="xl93 5 4" xfId="3518"/>
    <cellStyle name="xl93 6" xfId="957"/>
    <cellStyle name="xl93 6 2" xfId="2879"/>
    <cellStyle name="xl93 7" xfId="2628"/>
    <cellStyle name="xl93 8" xfId="2195"/>
    <cellStyle name="xl93 9" xfId="1762"/>
    <cellStyle name="xl94" xfId="79"/>
    <cellStyle name="xl94 10" xfId="1108"/>
    <cellStyle name="xl94 2" xfId="241"/>
    <cellStyle name="xl94 2 2" xfId="2976"/>
    <cellStyle name="xl94 2 3" xfId="2725"/>
    <cellStyle name="xl94 2 4" xfId="2292"/>
    <cellStyle name="xl94 2 5" xfId="1859"/>
    <cellStyle name="xl94 2 6" xfId="1218"/>
    <cellStyle name="xl94 3" xfId="389"/>
    <cellStyle name="xl94 4" xfId="580"/>
    <cellStyle name="xl94 4 2" xfId="3163"/>
    <cellStyle name="xl94 4 3" xfId="2474"/>
    <cellStyle name="xl94 4 3 2" xfId="3452"/>
    <cellStyle name="xl94 4 4" xfId="2041"/>
    <cellStyle name="xl94 4 5" xfId="1426"/>
    <cellStyle name="xl94 5" xfId="762"/>
    <cellStyle name="xl94 5 2" xfId="3297"/>
    <cellStyle name="xl94 5 3" xfId="1608"/>
    <cellStyle name="xl94 5 4" xfId="1200"/>
    <cellStyle name="xl94 6" xfId="944"/>
    <cellStyle name="xl94 6 2" xfId="2882"/>
    <cellStyle name="xl94 7" xfId="2631"/>
    <cellStyle name="xl94 8" xfId="2198"/>
    <cellStyle name="xl94 9" xfId="1765"/>
    <cellStyle name="xl95" xfId="86"/>
    <cellStyle name="xl95 10" xfId="1114"/>
    <cellStyle name="xl95 2" xfId="245"/>
    <cellStyle name="xl95 2 2" xfId="2980"/>
    <cellStyle name="xl95 2 3" xfId="2729"/>
    <cellStyle name="xl95 2 4" xfId="2296"/>
    <cellStyle name="xl95 2 5" xfId="1863"/>
    <cellStyle name="xl95 2 6" xfId="1222"/>
    <cellStyle name="xl95 3" xfId="231"/>
    <cellStyle name="xl95 4" xfId="584"/>
    <cellStyle name="xl95 4 2" xfId="3170"/>
    <cellStyle name="xl95 4 3" xfId="2478"/>
    <cellStyle name="xl95 4 3 2" xfId="3368"/>
    <cellStyle name="xl95 4 4" xfId="2045"/>
    <cellStyle name="xl95 4 5" xfId="1430"/>
    <cellStyle name="xl95 5" xfId="766"/>
    <cellStyle name="xl95 5 2" xfId="3303"/>
    <cellStyle name="xl95 5 3" xfId="1612"/>
    <cellStyle name="xl95 5 4" xfId="3538"/>
    <cellStyle name="xl95 6" xfId="948"/>
    <cellStyle name="xl95 6 2" xfId="2888"/>
    <cellStyle name="xl95 7" xfId="2637"/>
    <cellStyle name="xl95 8" xfId="2204"/>
    <cellStyle name="xl95 9" xfId="1771"/>
    <cellStyle name="xl96" xfId="77"/>
    <cellStyle name="xl96 10" xfId="1106"/>
    <cellStyle name="xl96 2" xfId="255"/>
    <cellStyle name="xl96 2 2" xfId="2989"/>
    <cellStyle name="xl96 2 3" xfId="2738"/>
    <cellStyle name="xl96 2 4" xfId="2305"/>
    <cellStyle name="xl96 2 5" xfId="1872"/>
    <cellStyle name="xl96 2 6" xfId="1231"/>
    <cellStyle name="xl96 3" xfId="225"/>
    <cellStyle name="xl96 4" xfId="594"/>
    <cellStyle name="xl96 4 2" xfId="3161"/>
    <cellStyle name="xl96 4 3" xfId="2488"/>
    <cellStyle name="xl96 4 3 2" xfId="3428"/>
    <cellStyle name="xl96 4 4" xfId="2055"/>
    <cellStyle name="xl96 4 5" xfId="1440"/>
    <cellStyle name="xl96 5" xfId="776"/>
    <cellStyle name="xl96 5 2" xfId="3295"/>
    <cellStyle name="xl96 5 3" xfId="1622"/>
    <cellStyle name="xl96 5 4" xfId="3579"/>
    <cellStyle name="xl96 6" xfId="958"/>
    <cellStyle name="xl96 6 2" xfId="2880"/>
    <cellStyle name="xl96 7" xfId="2629"/>
    <cellStyle name="xl96 8" xfId="2196"/>
    <cellStyle name="xl96 9" xfId="1763"/>
    <cellStyle name="xl97" xfId="87"/>
    <cellStyle name="xl97 2" xfId="246"/>
    <cellStyle name="xl97 2 2" xfId="2981"/>
    <cellStyle name="xl97 2 3" xfId="2730"/>
    <cellStyle name="xl97 2 4" xfId="2297"/>
    <cellStyle name="xl97 2 5" xfId="1864"/>
    <cellStyle name="xl97 2 6" xfId="1223"/>
    <cellStyle name="xl97 3" xfId="517"/>
    <cellStyle name="xl97 4" xfId="585"/>
    <cellStyle name="xl97 4 2" xfId="3171"/>
    <cellStyle name="xl97 4 3" xfId="2479"/>
    <cellStyle name="xl97 4 3 2" xfId="3437"/>
    <cellStyle name="xl97 4 4" xfId="2046"/>
    <cellStyle name="xl97 4 5" xfId="1431"/>
    <cellStyle name="xl97 5" xfId="767"/>
    <cellStyle name="xl97 5 2" xfId="1613"/>
    <cellStyle name="xl97 5 3" xfId="3405"/>
    <cellStyle name="xl97 6" xfId="949"/>
    <cellStyle name="xl98" xfId="71"/>
    <cellStyle name="xl98 10" xfId="1100"/>
    <cellStyle name="xl98 2" xfId="249"/>
    <cellStyle name="xl98 2 2" xfId="2984"/>
    <cellStyle name="xl98 2 3" xfId="2733"/>
    <cellStyle name="xl98 2 4" xfId="2300"/>
    <cellStyle name="xl98 2 5" xfId="1867"/>
    <cellStyle name="xl98 2 6" xfId="1226"/>
    <cellStyle name="xl98 3" xfId="374"/>
    <cellStyle name="xl98 4" xfId="588"/>
    <cellStyle name="xl98 4 2" xfId="3155"/>
    <cellStyle name="xl98 4 3" xfId="2482"/>
    <cellStyle name="xl98 4 3 2" xfId="3667"/>
    <cellStyle name="xl98 4 4" xfId="2049"/>
    <cellStyle name="xl98 4 5" xfId="1434"/>
    <cellStyle name="xl98 5" xfId="770"/>
    <cellStyle name="xl98 5 2" xfId="3290"/>
    <cellStyle name="xl98 5 3" xfId="1616"/>
    <cellStyle name="xl98 5 4" xfId="3527"/>
    <cellStyle name="xl98 6" xfId="952"/>
    <cellStyle name="xl98 6 2" xfId="2875"/>
    <cellStyle name="xl98 7" xfId="2624"/>
    <cellStyle name="xl98 8" xfId="2191"/>
    <cellStyle name="xl98 9" xfId="1758"/>
    <cellStyle name="xl99" xfId="72"/>
    <cellStyle name="xl99 2" xfId="256"/>
    <cellStyle name="xl99 2 2" xfId="2990"/>
    <cellStyle name="xl99 2 3" xfId="2739"/>
    <cellStyle name="xl99 2 4" xfId="2306"/>
    <cellStyle name="xl99 2 5" xfId="1873"/>
    <cellStyle name="xl99 2 6" xfId="1232"/>
    <cellStyle name="xl99 3" xfId="233"/>
    <cellStyle name="xl99 4" xfId="595"/>
    <cellStyle name="xl99 4 2" xfId="3156"/>
    <cellStyle name="xl99 4 3" xfId="2489"/>
    <cellStyle name="xl99 4 3 2" xfId="3589"/>
    <cellStyle name="xl99 4 4" xfId="2056"/>
    <cellStyle name="xl99 4 5" xfId="1441"/>
    <cellStyle name="xl99 5" xfId="777"/>
    <cellStyle name="xl99 5 2" xfId="1623"/>
    <cellStyle name="xl99 5 3" xfId="3632"/>
    <cellStyle name="xl99 6" xfId="959"/>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1"/>
  <sheetViews>
    <sheetView showGridLines="0" tabSelected="1" view="pageBreakPreview" topLeftCell="A558" zoomScaleNormal="70" zoomScaleSheetLayoutView="100" workbookViewId="0">
      <selection activeCell="G559" sqref="G559"/>
    </sheetView>
  </sheetViews>
  <sheetFormatPr defaultColWidth="9.109375" defaultRowHeight="15.6" outlineLevelCol="1" x14ac:dyDescent="0.3"/>
  <cols>
    <col min="1" max="1" width="27.88671875" style="4" customWidth="1"/>
    <col min="2" max="2" width="83.88671875" style="4" customWidth="1"/>
    <col min="3" max="3" width="18.6640625" style="38" customWidth="1"/>
    <col min="4" max="4" width="18.6640625" style="5" customWidth="1"/>
    <col min="5" max="5" width="18.88671875" style="4" customWidth="1" outlineLevel="1"/>
    <col min="6" max="6" width="14" style="4" customWidth="1" outlineLevel="1"/>
    <col min="7" max="7" width="15.33203125" style="4" customWidth="1"/>
    <col min="8" max="218" width="9.109375" style="4"/>
    <col min="219" max="220" width="12.33203125" style="4" customWidth="1"/>
    <col min="221" max="221" width="13.44140625" style="4" customWidth="1"/>
    <col min="222" max="222" width="59.109375" style="4" customWidth="1"/>
    <col min="223" max="223" width="18.109375" style="4" customWidth="1"/>
    <col min="224" max="224" width="32.109375" style="4" customWidth="1"/>
    <col min="225" max="225" width="86.6640625" style="4" customWidth="1"/>
    <col min="226" max="234" width="23.109375" style="4" customWidth="1"/>
    <col min="235" max="235" width="91.44140625" style="4" customWidth="1"/>
    <col min="236" max="241" width="19.109375" style="4" customWidth="1"/>
    <col min="242" max="16384" width="9.109375" style="4"/>
  </cols>
  <sheetData>
    <row r="1" spans="1:7" ht="23.25" customHeight="1" x14ac:dyDescent="0.3">
      <c r="A1" s="23" t="s">
        <v>1005</v>
      </c>
      <c r="B1" s="23"/>
      <c r="C1" s="23"/>
      <c r="D1" s="23"/>
      <c r="E1" s="23"/>
      <c r="F1" s="23"/>
      <c r="G1" s="23"/>
    </row>
    <row r="2" spans="1:7" ht="17.25" customHeight="1" x14ac:dyDescent="0.3">
      <c r="A2" s="22" t="s">
        <v>154</v>
      </c>
      <c r="B2" s="22"/>
      <c r="C2" s="22"/>
      <c r="D2" s="22"/>
      <c r="E2" s="22"/>
      <c r="F2" s="22"/>
      <c r="G2" s="22"/>
    </row>
    <row r="3" spans="1:7" ht="81" customHeight="1" x14ac:dyDescent="0.3">
      <c r="A3" s="41" t="s">
        <v>30</v>
      </c>
      <c r="B3" s="41" t="s">
        <v>31</v>
      </c>
      <c r="C3" s="170" t="s">
        <v>1006</v>
      </c>
      <c r="D3" s="170" t="s">
        <v>748</v>
      </c>
      <c r="E3" s="170" t="s">
        <v>989</v>
      </c>
      <c r="F3" s="170" t="s">
        <v>155</v>
      </c>
      <c r="G3" s="171" t="s">
        <v>1004</v>
      </c>
    </row>
    <row r="4" spans="1:7" x14ac:dyDescent="0.3">
      <c r="A4" s="17" t="s">
        <v>156</v>
      </c>
      <c r="B4" s="18" t="s">
        <v>32</v>
      </c>
      <c r="C4" s="167">
        <f>C5+C25+C49+C61+C69+C76+C101+C120+C147+C166+C181+C192+C197+C245</f>
        <v>32177070566.179996</v>
      </c>
      <c r="D4" s="11">
        <f>D5+D25+D49+D61+D69+D76+D101+D120+D147+D166+D181+D192+D197+D245</f>
        <v>44561646432.779999</v>
      </c>
      <c r="E4" s="11">
        <f>E5+E25+E49+E61+E69+E76+E101+E120+E147+E166+E181+E192+E197+E245</f>
        <v>38068911637.68</v>
      </c>
      <c r="F4" s="16">
        <f>E4/D4*100</f>
        <v>85.429769061845349</v>
      </c>
      <c r="G4" s="89">
        <f>E4/C4*100</f>
        <v>118.31068200997974</v>
      </c>
    </row>
    <row r="5" spans="1:7" x14ac:dyDescent="0.3">
      <c r="A5" s="17" t="s">
        <v>157</v>
      </c>
      <c r="B5" s="18" t="s">
        <v>33</v>
      </c>
      <c r="C5" s="167">
        <f>C6+C15</f>
        <v>18318582093.989998</v>
      </c>
      <c r="D5" s="11">
        <f>D6+D15</f>
        <v>25945660000</v>
      </c>
      <c r="E5" s="11">
        <f>E6+E15</f>
        <v>24223885601.440002</v>
      </c>
      <c r="F5" s="16">
        <f t="shared" ref="F5:F89" si="0">E5/D5*100</f>
        <v>93.363921370433445</v>
      </c>
      <c r="G5" s="89">
        <f t="shared" ref="G5:G68" si="1">E5/C5*100</f>
        <v>132.23668446144328</v>
      </c>
    </row>
    <row r="6" spans="1:7" x14ac:dyDescent="0.3">
      <c r="A6" s="1" t="s">
        <v>158</v>
      </c>
      <c r="B6" s="2" t="s">
        <v>34</v>
      </c>
      <c r="C6" s="168">
        <f>C7+C11+C13+C14</f>
        <v>7858618631.1999998</v>
      </c>
      <c r="D6" s="12">
        <f>D7+D11+D13+D14</f>
        <v>10549071000</v>
      </c>
      <c r="E6" s="12">
        <f>E7+E11+E13+E14</f>
        <v>11501040134.510002</v>
      </c>
      <c r="F6" s="15">
        <f t="shared" si="0"/>
        <v>109.02419876129379</v>
      </c>
      <c r="G6" s="169">
        <f t="shared" si="1"/>
        <v>146.3493862502628</v>
      </c>
    </row>
    <row r="7" spans="1:7" ht="31.2" x14ac:dyDescent="0.3">
      <c r="A7" s="1" t="s">
        <v>159</v>
      </c>
      <c r="B7" s="2" t="s">
        <v>35</v>
      </c>
      <c r="C7" s="168">
        <f>C8+C9</f>
        <v>7858618631.1999998</v>
      </c>
      <c r="D7" s="12">
        <f>D8+D9</f>
        <v>9655410000</v>
      </c>
      <c r="E7" s="12">
        <f>E8+E9+E10</f>
        <v>10603032347.980001</v>
      </c>
      <c r="F7" s="15">
        <f t="shared" si="0"/>
        <v>109.81441852785123</v>
      </c>
      <c r="G7" s="169">
        <f t="shared" si="1"/>
        <v>134.92234253338407</v>
      </c>
    </row>
    <row r="8" spans="1:7" ht="124.8" x14ac:dyDescent="0.3">
      <c r="A8" s="1" t="s">
        <v>160</v>
      </c>
      <c r="B8" s="2" t="s">
        <v>749</v>
      </c>
      <c r="C8" s="168">
        <v>6657385497.3800001</v>
      </c>
      <c r="D8" s="12">
        <v>9575410000</v>
      </c>
      <c r="E8" s="12">
        <v>10530047650.540001</v>
      </c>
      <c r="F8" s="15">
        <f t="shared" si="0"/>
        <v>109.96967911076393</v>
      </c>
      <c r="G8" s="169">
        <f t="shared" si="1"/>
        <v>158.17091641582238</v>
      </c>
    </row>
    <row r="9" spans="1:7" ht="78" x14ac:dyDescent="0.3">
      <c r="A9" s="1" t="s">
        <v>161</v>
      </c>
      <c r="B9" s="2" t="s">
        <v>750</v>
      </c>
      <c r="C9" s="168">
        <v>1201233133.8199999</v>
      </c>
      <c r="D9" s="12">
        <v>80000000</v>
      </c>
      <c r="E9" s="12">
        <v>72624803.439999998</v>
      </c>
      <c r="F9" s="15">
        <f t="shared" si="0"/>
        <v>90.781004300000006</v>
      </c>
      <c r="G9" s="34">
        <f t="shared" si="1"/>
        <v>6.0458541639663546</v>
      </c>
    </row>
    <row r="10" spans="1:7" ht="31.2" x14ac:dyDescent="0.3">
      <c r="A10" s="1" t="s">
        <v>950</v>
      </c>
      <c r="B10" s="2" t="s">
        <v>949</v>
      </c>
      <c r="C10" s="168">
        <v>0</v>
      </c>
      <c r="D10" s="12">
        <v>0</v>
      </c>
      <c r="E10" s="12">
        <v>359894</v>
      </c>
      <c r="F10" s="15"/>
      <c r="G10" s="34"/>
    </row>
    <row r="11" spans="1:7" ht="46.8" x14ac:dyDescent="0.3">
      <c r="A11" s="1" t="s">
        <v>755</v>
      </c>
      <c r="B11" s="2" t="s">
        <v>751</v>
      </c>
      <c r="C11" s="168">
        <f>C12</f>
        <v>0</v>
      </c>
      <c r="D11" s="12">
        <f>D12</f>
        <v>230609000</v>
      </c>
      <c r="E11" s="12">
        <f>E12</f>
        <v>0</v>
      </c>
      <c r="F11" s="15">
        <f t="shared" si="0"/>
        <v>0</v>
      </c>
      <c r="G11" s="34"/>
    </row>
    <row r="12" spans="1:7" ht="140.4" x14ac:dyDescent="0.3">
      <c r="A12" s="1" t="s">
        <v>756</v>
      </c>
      <c r="B12" s="2" t="s">
        <v>752</v>
      </c>
      <c r="C12" s="168">
        <v>0</v>
      </c>
      <c r="D12" s="12">
        <v>230609000</v>
      </c>
      <c r="E12" s="12">
        <v>0</v>
      </c>
      <c r="F12" s="15">
        <f t="shared" si="0"/>
        <v>0</v>
      </c>
      <c r="G12" s="34"/>
    </row>
    <row r="13" spans="1:7" ht="109.2" x14ac:dyDescent="0.3">
      <c r="A13" s="1" t="s">
        <v>757</v>
      </c>
      <c r="B13" s="2" t="s">
        <v>753</v>
      </c>
      <c r="C13" s="168">
        <v>0</v>
      </c>
      <c r="D13" s="12">
        <v>663052000</v>
      </c>
      <c r="E13" s="12">
        <v>712119654.92999995</v>
      </c>
      <c r="F13" s="15">
        <f t="shared" si="0"/>
        <v>107.40027251708764</v>
      </c>
      <c r="G13" s="34"/>
    </row>
    <row r="14" spans="1:7" ht="109.2" x14ac:dyDescent="0.3">
      <c r="A14" s="1" t="s">
        <v>758</v>
      </c>
      <c r="B14" s="2" t="s">
        <v>754</v>
      </c>
      <c r="C14" s="168">
        <v>0</v>
      </c>
      <c r="D14" s="12">
        <v>0</v>
      </c>
      <c r="E14" s="12">
        <v>185888131.59999999</v>
      </c>
      <c r="F14" s="15"/>
      <c r="G14" s="34"/>
    </row>
    <row r="15" spans="1:7" x14ac:dyDescent="0.3">
      <c r="A15" s="1" t="s">
        <v>162</v>
      </c>
      <c r="B15" s="2" t="s">
        <v>36</v>
      </c>
      <c r="C15" s="168">
        <f>SUM(C16:C24)</f>
        <v>10459963462.789999</v>
      </c>
      <c r="D15" s="12">
        <f>SUM(D16:D24)</f>
        <v>15396589000</v>
      </c>
      <c r="E15" s="12">
        <f>SUM(E16:E24)</f>
        <v>12722845466.93</v>
      </c>
      <c r="F15" s="15">
        <f t="shared" si="0"/>
        <v>82.634182590247747</v>
      </c>
      <c r="G15" s="34">
        <f t="shared" si="1"/>
        <v>121.63374673525314</v>
      </c>
    </row>
    <row r="16" spans="1:7" ht="78" x14ac:dyDescent="0.3">
      <c r="A16" s="1" t="s">
        <v>163</v>
      </c>
      <c r="B16" s="2" t="s">
        <v>759</v>
      </c>
      <c r="C16" s="168">
        <v>9361924741.7099991</v>
      </c>
      <c r="D16" s="12">
        <v>14255022000</v>
      </c>
      <c r="E16" s="12">
        <v>11154299696.299999</v>
      </c>
      <c r="F16" s="15">
        <f t="shared" si="0"/>
        <v>78.248211025559968</v>
      </c>
      <c r="G16" s="34">
        <f t="shared" si="1"/>
        <v>119.14536811649926</v>
      </c>
    </row>
    <row r="17" spans="1:7" ht="85.2" customHeight="1" x14ac:dyDescent="0.3">
      <c r="A17" s="1" t="s">
        <v>164</v>
      </c>
      <c r="B17" s="2" t="s">
        <v>37</v>
      </c>
      <c r="C17" s="168">
        <v>91957731.060000002</v>
      </c>
      <c r="D17" s="12">
        <v>146481000</v>
      </c>
      <c r="E17" s="12">
        <v>65013807.579999998</v>
      </c>
      <c r="F17" s="15">
        <f t="shared" si="0"/>
        <v>44.383781910281876</v>
      </c>
      <c r="G17" s="34">
        <f t="shared" si="1"/>
        <v>70.699664759649409</v>
      </c>
    </row>
    <row r="18" spans="1:7" ht="31.2" x14ac:dyDescent="0.3">
      <c r="A18" s="1" t="s">
        <v>165</v>
      </c>
      <c r="B18" s="2" t="s">
        <v>148</v>
      </c>
      <c r="C18" s="168">
        <v>160216861.52000001</v>
      </c>
      <c r="D18" s="12">
        <v>186656000</v>
      </c>
      <c r="E18" s="12">
        <v>129412702.17</v>
      </c>
      <c r="F18" s="15">
        <f t="shared" si="0"/>
        <v>69.332195145079723</v>
      </c>
      <c r="G18" s="34">
        <f t="shared" si="1"/>
        <v>80.773459760878723</v>
      </c>
    </row>
    <row r="19" spans="1:7" ht="65.25" customHeight="1" x14ac:dyDescent="0.3">
      <c r="A19" s="1" t="s">
        <v>166</v>
      </c>
      <c r="B19" s="2" t="s">
        <v>149</v>
      </c>
      <c r="C19" s="168">
        <v>56565059.100000001</v>
      </c>
      <c r="D19" s="12">
        <v>80130000</v>
      </c>
      <c r="E19" s="12">
        <v>63456756.329999998</v>
      </c>
      <c r="F19" s="15">
        <f t="shared" si="0"/>
        <v>79.192257993260952</v>
      </c>
      <c r="G19" s="34">
        <f t="shared" si="1"/>
        <v>112.18366486246629</v>
      </c>
    </row>
    <row r="20" spans="1:7" ht="78" x14ac:dyDescent="0.3">
      <c r="A20" s="1" t="s">
        <v>990</v>
      </c>
      <c r="B20" s="2" t="s">
        <v>991</v>
      </c>
      <c r="C20" s="168">
        <v>0</v>
      </c>
      <c r="D20" s="12">
        <v>0</v>
      </c>
      <c r="E20" s="12">
        <v>539500</v>
      </c>
      <c r="F20" s="15"/>
      <c r="G20" s="34"/>
    </row>
    <row r="21" spans="1:7" ht="97.2" customHeight="1" x14ac:dyDescent="0.3">
      <c r="A21" s="1" t="s">
        <v>551</v>
      </c>
      <c r="B21" s="19" t="s">
        <v>760</v>
      </c>
      <c r="C21" s="168">
        <v>789299069.39999998</v>
      </c>
      <c r="D21" s="12">
        <v>628300000</v>
      </c>
      <c r="E21" s="12">
        <v>613718694.44000006</v>
      </c>
      <c r="F21" s="15">
        <f t="shared" si="0"/>
        <v>97.679244698392495</v>
      </c>
      <c r="G21" s="34">
        <f t="shared" si="1"/>
        <v>77.754899027884264</v>
      </c>
    </row>
    <row r="22" spans="1:7" ht="78" x14ac:dyDescent="0.3">
      <c r="A22" s="1" t="s">
        <v>761</v>
      </c>
      <c r="B22" s="19" t="s">
        <v>762</v>
      </c>
      <c r="C22" s="168">
        <v>0</v>
      </c>
      <c r="D22" s="12">
        <v>0</v>
      </c>
      <c r="E22" s="12">
        <v>236711.52</v>
      </c>
      <c r="F22" s="15"/>
      <c r="G22" s="34"/>
    </row>
    <row r="23" spans="1:7" ht="46.8" x14ac:dyDescent="0.3">
      <c r="A23" s="1" t="s">
        <v>765</v>
      </c>
      <c r="B23" s="19" t="s">
        <v>763</v>
      </c>
      <c r="C23" s="168">
        <v>0</v>
      </c>
      <c r="D23" s="12">
        <v>60000000</v>
      </c>
      <c r="E23" s="12">
        <v>253149309.16</v>
      </c>
      <c r="F23" s="15">
        <f t="shared" si="0"/>
        <v>421.91551526666666</v>
      </c>
      <c r="G23" s="34"/>
    </row>
    <row r="24" spans="1:7" ht="46.8" x14ac:dyDescent="0.3">
      <c r="A24" s="1" t="s">
        <v>766</v>
      </c>
      <c r="B24" s="19" t="s">
        <v>764</v>
      </c>
      <c r="C24" s="168">
        <v>0</v>
      </c>
      <c r="D24" s="12">
        <v>40000000</v>
      </c>
      <c r="E24" s="12">
        <v>443018289.43000001</v>
      </c>
      <c r="F24" s="15">
        <f t="shared" si="0"/>
        <v>1107.545723575</v>
      </c>
      <c r="G24" s="34"/>
    </row>
    <row r="25" spans="1:7" ht="31.2" x14ac:dyDescent="0.3">
      <c r="A25" s="17" t="s">
        <v>167</v>
      </c>
      <c r="B25" s="18" t="s">
        <v>38</v>
      </c>
      <c r="C25" s="167">
        <f>C26</f>
        <v>5264146245.6199999</v>
      </c>
      <c r="D25" s="11">
        <f>D26</f>
        <v>6720530650</v>
      </c>
      <c r="E25" s="11">
        <f>E26</f>
        <v>5381325932.9299994</v>
      </c>
      <c r="F25" s="16">
        <f t="shared" si="0"/>
        <v>80.072931933284153</v>
      </c>
      <c r="G25" s="89">
        <f t="shared" si="1"/>
        <v>102.22599604650988</v>
      </c>
    </row>
    <row r="26" spans="1:7" ht="31.2" x14ac:dyDescent="0.3">
      <c r="A26" s="1" t="s">
        <v>333</v>
      </c>
      <c r="B26" s="13" t="s">
        <v>332</v>
      </c>
      <c r="C26" s="168">
        <f>C27+C28+C29+C32+C33+C34+C35+C36+C39+C42+C45+C48</f>
        <v>5264146245.6199999</v>
      </c>
      <c r="D26" s="12">
        <f>D27+D28+D29+D32+D33+D34+D35+D36+D39+D42+D45+D48</f>
        <v>6720530650</v>
      </c>
      <c r="E26" s="12">
        <f>E27+E28+E29+E32+E33+E34+E35+E36+E39+E42+E45+E48</f>
        <v>5381325932.9299994</v>
      </c>
      <c r="F26" s="15">
        <f t="shared" si="0"/>
        <v>80.072931933284153</v>
      </c>
      <c r="G26" s="34">
        <f t="shared" si="1"/>
        <v>102.22599604650988</v>
      </c>
    </row>
    <row r="27" spans="1:7" ht="31.2" x14ac:dyDescent="0.3">
      <c r="A27" s="1" t="s">
        <v>168</v>
      </c>
      <c r="B27" s="2" t="s">
        <v>616</v>
      </c>
      <c r="C27" s="168">
        <v>332019306.66000003</v>
      </c>
      <c r="D27" s="12">
        <v>469636000</v>
      </c>
      <c r="E27" s="12">
        <v>295959234.81</v>
      </c>
      <c r="F27" s="15">
        <f t="shared" si="0"/>
        <v>63.018856052346926</v>
      </c>
      <c r="G27" s="34">
        <f t="shared" si="1"/>
        <v>89.139164161038721</v>
      </c>
    </row>
    <row r="28" spans="1:7" ht="31.2" x14ac:dyDescent="0.3">
      <c r="A28" s="1" t="s">
        <v>169</v>
      </c>
      <c r="B28" s="2" t="s">
        <v>39</v>
      </c>
      <c r="C28" s="168">
        <v>189477761.15000001</v>
      </c>
      <c r="D28" s="12">
        <v>243330000</v>
      </c>
      <c r="E28" s="12">
        <v>212466584.31</v>
      </c>
      <c r="F28" s="15">
        <f t="shared" si="0"/>
        <v>87.316230760695362</v>
      </c>
      <c r="G28" s="34">
        <f t="shared" si="1"/>
        <v>112.13272893899189</v>
      </c>
    </row>
    <row r="29" spans="1:7" ht="140.4" x14ac:dyDescent="0.3">
      <c r="A29" s="1" t="s">
        <v>170</v>
      </c>
      <c r="B29" s="2" t="s">
        <v>617</v>
      </c>
      <c r="C29" s="168">
        <f>SUM(C30:C31)</f>
        <v>892380893.52999997</v>
      </c>
      <c r="D29" s="12">
        <f>SUM(D30:D31)</f>
        <v>1430325700</v>
      </c>
      <c r="E29" s="12">
        <f>SUM(E30:E31)</f>
        <v>1014424876.41</v>
      </c>
      <c r="F29" s="15">
        <f t="shared" si="0"/>
        <v>70.922649044899359</v>
      </c>
      <c r="G29" s="34">
        <f t="shared" si="1"/>
        <v>113.67622096851821</v>
      </c>
    </row>
    <row r="30" spans="1:7" ht="156" x14ac:dyDescent="0.3">
      <c r="A30" s="1" t="s">
        <v>171</v>
      </c>
      <c r="B30" s="2" t="s">
        <v>618</v>
      </c>
      <c r="C30" s="168">
        <v>542788514.02999997</v>
      </c>
      <c r="D30" s="12">
        <v>910237100</v>
      </c>
      <c r="E30" s="12">
        <v>653041041.88</v>
      </c>
      <c r="F30" s="15">
        <f t="shared" si="0"/>
        <v>71.744058979797671</v>
      </c>
      <c r="G30" s="34">
        <f t="shared" si="1"/>
        <v>120.31224408774177</v>
      </c>
    </row>
    <row r="31" spans="1:7" ht="202.8" x14ac:dyDescent="0.3">
      <c r="A31" s="1" t="s">
        <v>172</v>
      </c>
      <c r="B31" s="2" t="s">
        <v>619</v>
      </c>
      <c r="C31" s="168">
        <v>349592379.5</v>
      </c>
      <c r="D31" s="12">
        <v>520088600</v>
      </c>
      <c r="E31" s="12">
        <v>361383834.52999997</v>
      </c>
      <c r="F31" s="15">
        <f t="shared" si="0"/>
        <v>69.485052071896973</v>
      </c>
      <c r="G31" s="34">
        <f t="shared" si="1"/>
        <v>103.37291534983244</v>
      </c>
    </row>
    <row r="32" spans="1:7" ht="101.4" customHeight="1" x14ac:dyDescent="0.3">
      <c r="A32" s="1" t="s">
        <v>453</v>
      </c>
      <c r="B32" s="2" t="s">
        <v>620</v>
      </c>
      <c r="C32" s="168">
        <v>1155582.78</v>
      </c>
      <c r="D32" s="12">
        <v>1388170</v>
      </c>
      <c r="E32" s="12">
        <v>1100788.6100000001</v>
      </c>
      <c r="F32" s="15">
        <f t="shared" si="0"/>
        <v>79.297824473947713</v>
      </c>
      <c r="G32" s="34">
        <f t="shared" si="1"/>
        <v>95.258308539350168</v>
      </c>
    </row>
    <row r="33" spans="1:7" ht="78" x14ac:dyDescent="0.3">
      <c r="A33" s="1" t="s">
        <v>542</v>
      </c>
      <c r="B33" s="2" t="s">
        <v>767</v>
      </c>
      <c r="C33" s="168">
        <v>2236.6999999999998</v>
      </c>
      <c r="D33" s="12">
        <v>7630</v>
      </c>
      <c r="E33" s="12">
        <v>-1523.26</v>
      </c>
      <c r="F33" s="15"/>
      <c r="G33" s="34"/>
    </row>
    <row r="34" spans="1:7" ht="62.4" x14ac:dyDescent="0.3">
      <c r="A34" s="1" t="s">
        <v>454</v>
      </c>
      <c r="B34" s="2" t="s">
        <v>768</v>
      </c>
      <c r="C34" s="168">
        <v>72613.36</v>
      </c>
      <c r="D34" s="12">
        <v>76560</v>
      </c>
      <c r="E34" s="12">
        <v>36574.980000000003</v>
      </c>
      <c r="F34" s="15">
        <f t="shared" si="0"/>
        <v>47.772962382445144</v>
      </c>
      <c r="G34" s="34">
        <f t="shared" si="1"/>
        <v>50.369491234119998</v>
      </c>
    </row>
    <row r="35" spans="1:7" ht="62.4" x14ac:dyDescent="0.3">
      <c r="A35" s="1" t="s">
        <v>455</v>
      </c>
      <c r="B35" s="2" t="s">
        <v>769</v>
      </c>
      <c r="C35" s="168">
        <v>492092.42</v>
      </c>
      <c r="D35" s="12">
        <v>878590</v>
      </c>
      <c r="E35" s="12">
        <v>633235.46</v>
      </c>
      <c r="F35" s="15">
        <f t="shared" si="0"/>
        <v>72.074057296349821</v>
      </c>
      <c r="G35" s="34">
        <f t="shared" si="1"/>
        <v>128.68222192896204</v>
      </c>
    </row>
    <row r="36" spans="1:7" ht="55.2" customHeight="1" x14ac:dyDescent="0.3">
      <c r="A36" s="1" t="s">
        <v>173</v>
      </c>
      <c r="B36" s="2" t="s">
        <v>40</v>
      </c>
      <c r="C36" s="168">
        <f>C37+C38</f>
        <v>1880229842.7</v>
      </c>
      <c r="D36" s="12">
        <f>D37+D38</f>
        <v>2166896000</v>
      </c>
      <c r="E36" s="12">
        <f>E37+E38</f>
        <v>1973384070.6999998</v>
      </c>
      <c r="F36" s="15">
        <f t="shared" si="0"/>
        <v>91.069625431954265</v>
      </c>
      <c r="G36" s="34">
        <f t="shared" si="1"/>
        <v>104.95440641800637</v>
      </c>
    </row>
    <row r="37" spans="1:7" ht="83.4" customHeight="1" x14ac:dyDescent="0.3">
      <c r="A37" s="1" t="s">
        <v>174</v>
      </c>
      <c r="B37" s="2" t="s">
        <v>41</v>
      </c>
      <c r="C37" s="168">
        <v>1582400604.03</v>
      </c>
      <c r="D37" s="12">
        <v>1813866000</v>
      </c>
      <c r="E37" s="12">
        <v>1651881068.0799999</v>
      </c>
      <c r="F37" s="15">
        <f t="shared" si="0"/>
        <v>91.069630726856332</v>
      </c>
      <c r="G37" s="34">
        <f t="shared" si="1"/>
        <v>104.39082643630503</v>
      </c>
    </row>
    <row r="38" spans="1:7" ht="88.8" customHeight="1" x14ac:dyDescent="0.3">
      <c r="A38" s="1" t="s">
        <v>456</v>
      </c>
      <c r="B38" s="2" t="s">
        <v>770</v>
      </c>
      <c r="C38" s="168">
        <v>297829238.67000002</v>
      </c>
      <c r="D38" s="12">
        <v>353030000</v>
      </c>
      <c r="E38" s="12">
        <v>321503002.62</v>
      </c>
      <c r="F38" s="15">
        <f t="shared" si="0"/>
        <v>91.06959822677959</v>
      </c>
      <c r="G38" s="34">
        <f t="shared" si="1"/>
        <v>107.94877093186641</v>
      </c>
    </row>
    <row r="39" spans="1:7" ht="66.75" customHeight="1" x14ac:dyDescent="0.3">
      <c r="A39" s="1" t="s">
        <v>175</v>
      </c>
      <c r="B39" s="2" t="s">
        <v>42</v>
      </c>
      <c r="C39" s="168">
        <f>C40+C41</f>
        <v>10636707.07</v>
      </c>
      <c r="D39" s="12">
        <f>D40+D41</f>
        <v>15051000</v>
      </c>
      <c r="E39" s="12">
        <f>E40+E41</f>
        <v>10632920.359999999</v>
      </c>
      <c r="F39" s="15">
        <f t="shared" si="0"/>
        <v>70.645939538901075</v>
      </c>
      <c r="G39" s="34">
        <f t="shared" si="1"/>
        <v>99.964399602479588</v>
      </c>
    </row>
    <row r="40" spans="1:7" ht="97.5" customHeight="1" x14ac:dyDescent="0.3">
      <c r="A40" s="1" t="s">
        <v>176</v>
      </c>
      <c r="B40" s="2" t="s">
        <v>43</v>
      </c>
      <c r="C40" s="168">
        <v>8951848.0199999996</v>
      </c>
      <c r="D40" s="12">
        <v>12599000</v>
      </c>
      <c r="E40" s="12">
        <v>8900608.9299999997</v>
      </c>
      <c r="F40" s="15">
        <f t="shared" si="0"/>
        <v>70.645360187316456</v>
      </c>
      <c r="G40" s="34">
        <f t="shared" si="1"/>
        <v>99.427614388833206</v>
      </c>
    </row>
    <row r="41" spans="1:7" ht="99" customHeight="1" x14ac:dyDescent="0.3">
      <c r="A41" s="1" t="s">
        <v>457</v>
      </c>
      <c r="B41" s="2" t="s">
        <v>771</v>
      </c>
      <c r="C41" s="168">
        <v>1684859.05</v>
      </c>
      <c r="D41" s="12">
        <v>2452000</v>
      </c>
      <c r="E41" s="12">
        <v>1732311.43</v>
      </c>
      <c r="F41" s="15">
        <f t="shared" si="0"/>
        <v>70.648916394779775</v>
      </c>
      <c r="G41" s="34">
        <f t="shared" si="1"/>
        <v>102.81640057665358</v>
      </c>
    </row>
    <row r="42" spans="1:7" ht="62.4" x14ac:dyDescent="0.3">
      <c r="A42" s="1" t="s">
        <v>177</v>
      </c>
      <c r="B42" s="2" t="s">
        <v>44</v>
      </c>
      <c r="C42" s="168">
        <f>C43+C44</f>
        <v>2164461276.6799998</v>
      </c>
      <c r="D42" s="12">
        <f>D43+D44</f>
        <v>2678724000</v>
      </c>
      <c r="E42" s="12">
        <f>E43+E44</f>
        <v>2099998974.74</v>
      </c>
      <c r="F42" s="15">
        <f t="shared" si="0"/>
        <v>78.395496316156496</v>
      </c>
      <c r="G42" s="34">
        <f t="shared" si="1"/>
        <v>97.02178539138032</v>
      </c>
    </row>
    <row r="43" spans="1:7" ht="88.8" customHeight="1" x14ac:dyDescent="0.3">
      <c r="A43" s="1" t="s">
        <v>178</v>
      </c>
      <c r="B43" s="2" t="s">
        <v>45</v>
      </c>
      <c r="C43" s="168">
        <v>1821609653.25</v>
      </c>
      <c r="D43" s="12">
        <v>2242307000</v>
      </c>
      <c r="E43" s="12">
        <v>1757867918.78</v>
      </c>
      <c r="F43" s="15">
        <f t="shared" si="0"/>
        <v>78.395506002523291</v>
      </c>
      <c r="G43" s="34">
        <f t="shared" si="1"/>
        <v>96.500801675250457</v>
      </c>
    </row>
    <row r="44" spans="1:7" ht="93.6" x14ac:dyDescent="0.3">
      <c r="A44" s="1" t="s">
        <v>458</v>
      </c>
      <c r="B44" s="2" t="s">
        <v>772</v>
      </c>
      <c r="C44" s="168">
        <v>342851623.43000001</v>
      </c>
      <c r="D44" s="12">
        <v>436417000</v>
      </c>
      <c r="E44" s="12">
        <v>342131055.95999998</v>
      </c>
      <c r="F44" s="15">
        <f t="shared" si="0"/>
        <v>78.395446547682596</v>
      </c>
      <c r="G44" s="34">
        <f t="shared" si="1"/>
        <v>99.789831104548597</v>
      </c>
    </row>
    <row r="45" spans="1:7" ht="62.4" x14ac:dyDescent="0.3">
      <c r="A45" s="1" t="s">
        <v>179</v>
      </c>
      <c r="B45" s="2" t="s">
        <v>46</v>
      </c>
      <c r="C45" s="168">
        <f>C46+C47</f>
        <v>-209891027.43000001</v>
      </c>
      <c r="D45" s="12">
        <f>D46+D47</f>
        <v>-285783000</v>
      </c>
      <c r="E45" s="12">
        <f>E46+E47</f>
        <v>-231531993.38</v>
      </c>
      <c r="F45" s="15">
        <f t="shared" si="0"/>
        <v>81.016713163484184</v>
      </c>
      <c r="G45" s="34">
        <f t="shared" si="1"/>
        <v>110.31057221215299</v>
      </c>
    </row>
    <row r="46" spans="1:7" ht="82.2" customHeight="1" x14ac:dyDescent="0.3">
      <c r="A46" s="1" t="s">
        <v>180</v>
      </c>
      <c r="B46" s="2" t="s">
        <v>47</v>
      </c>
      <c r="C46" s="168">
        <v>-176644195.81999999</v>
      </c>
      <c r="D46" s="12">
        <v>-239223000</v>
      </c>
      <c r="E46" s="12">
        <v>-193810886.66999999</v>
      </c>
      <c r="F46" s="15">
        <f t="shared" si="0"/>
        <v>81.016828093452546</v>
      </c>
      <c r="G46" s="34">
        <f t="shared" si="1"/>
        <v>109.71823091628372</v>
      </c>
    </row>
    <row r="47" spans="1:7" ht="93.6" x14ac:dyDescent="0.3">
      <c r="A47" s="1" t="s">
        <v>459</v>
      </c>
      <c r="B47" s="2" t="s">
        <v>773</v>
      </c>
      <c r="C47" s="168">
        <v>-33246831.609999999</v>
      </c>
      <c r="D47" s="12">
        <v>-46560000</v>
      </c>
      <c r="E47" s="12">
        <v>-37721106.710000001</v>
      </c>
      <c r="F47" s="15">
        <f t="shared" si="0"/>
        <v>81.016122658934705</v>
      </c>
      <c r="G47" s="34">
        <f t="shared" si="1"/>
        <v>113.45774885404185</v>
      </c>
    </row>
    <row r="48" spans="1:7" ht="62.4" x14ac:dyDescent="0.3">
      <c r="A48" s="1" t="s">
        <v>700</v>
      </c>
      <c r="B48" s="2" t="s">
        <v>701</v>
      </c>
      <c r="C48" s="168">
        <v>3108960</v>
      </c>
      <c r="D48" s="12">
        <v>0</v>
      </c>
      <c r="E48" s="12">
        <v>4222189.1900000004</v>
      </c>
      <c r="F48" s="15"/>
      <c r="G48" s="34">
        <f t="shared" si="1"/>
        <v>135.80712489063868</v>
      </c>
    </row>
    <row r="49" spans="1:7" x14ac:dyDescent="0.3">
      <c r="A49" s="17" t="s">
        <v>181</v>
      </c>
      <c r="B49" s="18" t="s">
        <v>48</v>
      </c>
      <c r="C49" s="167">
        <f>C50+C58+C60</f>
        <v>3561320723.5599999</v>
      </c>
      <c r="D49" s="11">
        <f>D50+D60</f>
        <v>4981450000</v>
      </c>
      <c r="E49" s="11">
        <f>E50+E60</f>
        <v>3864164754.8699999</v>
      </c>
      <c r="F49" s="16">
        <f t="shared" si="0"/>
        <v>77.571083818366134</v>
      </c>
      <c r="G49" s="89">
        <f t="shared" si="1"/>
        <v>108.50370002641235</v>
      </c>
    </row>
    <row r="50" spans="1:7" ht="18" customHeight="1" x14ac:dyDescent="0.3">
      <c r="A50" s="1" t="s">
        <v>182</v>
      </c>
      <c r="B50" s="6" t="s">
        <v>49</v>
      </c>
      <c r="C50" s="168">
        <f>C51+C54+C57</f>
        <v>3507669356.8199997</v>
      </c>
      <c r="D50" s="12">
        <f>D51+D54+D57</f>
        <v>4906287000</v>
      </c>
      <c r="E50" s="12">
        <f>E51+E54+E57</f>
        <v>3767952297.23</v>
      </c>
      <c r="F50" s="15">
        <f t="shared" si="0"/>
        <v>76.798448546324337</v>
      </c>
      <c r="G50" s="34">
        <f t="shared" si="1"/>
        <v>107.42039553710869</v>
      </c>
    </row>
    <row r="51" spans="1:7" ht="31.2" x14ac:dyDescent="0.3">
      <c r="A51" s="1" t="s">
        <v>183</v>
      </c>
      <c r="B51" s="6" t="s">
        <v>50</v>
      </c>
      <c r="C51" s="27">
        <f t="shared" ref="C51:D51" si="2">C52+C53</f>
        <v>2240813991.5899997</v>
      </c>
      <c r="D51" s="27">
        <f t="shared" si="2"/>
        <v>3339422000</v>
      </c>
      <c r="E51" s="12">
        <f>E52+E53</f>
        <v>2516836973.5900002</v>
      </c>
      <c r="F51" s="15">
        <f t="shared" si="0"/>
        <v>75.367443036249995</v>
      </c>
      <c r="G51" s="34">
        <f t="shared" si="1"/>
        <v>112.31797833447767</v>
      </c>
    </row>
    <row r="52" spans="1:7" ht="31.2" x14ac:dyDescent="0.3">
      <c r="A52" s="1" t="s">
        <v>184</v>
      </c>
      <c r="B52" s="6" t="s">
        <v>50</v>
      </c>
      <c r="C52" s="168">
        <v>2241009217.0999999</v>
      </c>
      <c r="D52" s="12">
        <v>3339422000</v>
      </c>
      <c r="E52" s="12">
        <v>2516997352.8400002</v>
      </c>
      <c r="F52" s="15">
        <f t="shared" si="0"/>
        <v>75.372245641311579</v>
      </c>
      <c r="G52" s="34">
        <f t="shared" si="1"/>
        <v>112.31535031779769</v>
      </c>
    </row>
    <row r="53" spans="1:7" ht="33" customHeight="1" x14ac:dyDescent="0.3">
      <c r="A53" s="1" t="s">
        <v>334</v>
      </c>
      <c r="B53" s="13" t="s">
        <v>335</v>
      </c>
      <c r="C53" s="168">
        <v>-195225.51</v>
      </c>
      <c r="D53" s="12">
        <v>0</v>
      </c>
      <c r="E53" s="12">
        <v>-160379.25</v>
      </c>
      <c r="F53" s="15"/>
      <c r="G53" s="34">
        <f t="shared" si="1"/>
        <v>82.150765030656075</v>
      </c>
    </row>
    <row r="54" spans="1:7" ht="31.2" x14ac:dyDescent="0.3">
      <c r="A54" s="1" t="s">
        <v>185</v>
      </c>
      <c r="B54" s="6" t="s">
        <v>51</v>
      </c>
      <c r="C54" s="27">
        <f t="shared" ref="C54:D54" si="3">C55+C56</f>
        <v>1266987952.6000001</v>
      </c>
      <c r="D54" s="27">
        <f t="shared" si="3"/>
        <v>1566865000</v>
      </c>
      <c r="E54" s="12">
        <f>E55+E56</f>
        <v>1251112738.2</v>
      </c>
      <c r="F54" s="15">
        <f t="shared" si="0"/>
        <v>79.848151448912319</v>
      </c>
      <c r="G54" s="34">
        <f t="shared" si="1"/>
        <v>98.747011416531436</v>
      </c>
    </row>
    <row r="55" spans="1:7" ht="48.75" customHeight="1" x14ac:dyDescent="0.3">
      <c r="A55" s="1" t="s">
        <v>186</v>
      </c>
      <c r="B55" s="6" t="s">
        <v>52</v>
      </c>
      <c r="C55" s="168">
        <v>1267149190.9200001</v>
      </c>
      <c r="D55" s="12">
        <v>1566865000</v>
      </c>
      <c r="E55" s="12">
        <v>1251140865.6800001</v>
      </c>
      <c r="F55" s="15">
        <f t="shared" si="0"/>
        <v>79.849946592718595</v>
      </c>
      <c r="G55" s="34">
        <f t="shared" si="1"/>
        <v>98.736666104140639</v>
      </c>
    </row>
    <row r="56" spans="1:7" ht="46.8" x14ac:dyDescent="0.3">
      <c r="A56" s="1" t="s">
        <v>336</v>
      </c>
      <c r="B56" s="13" t="s">
        <v>337</v>
      </c>
      <c r="C56" s="168">
        <v>-161238.32</v>
      </c>
      <c r="D56" s="12">
        <v>0</v>
      </c>
      <c r="E56" s="12">
        <v>-28127.48</v>
      </c>
      <c r="F56" s="15"/>
      <c r="G56" s="34">
        <f t="shared" si="1"/>
        <v>17.444662038155691</v>
      </c>
    </row>
    <row r="57" spans="1:7" ht="31.2" x14ac:dyDescent="0.3">
      <c r="A57" s="1" t="s">
        <v>338</v>
      </c>
      <c r="B57" s="13" t="s">
        <v>339</v>
      </c>
      <c r="C57" s="168">
        <v>-132587.37</v>
      </c>
      <c r="D57" s="12">
        <v>0</v>
      </c>
      <c r="E57" s="12">
        <v>2585.44</v>
      </c>
      <c r="F57" s="15"/>
      <c r="G57" s="34"/>
    </row>
    <row r="58" spans="1:7" s="166" customFormat="1" x14ac:dyDescent="0.3">
      <c r="A58" s="173" t="s">
        <v>1007</v>
      </c>
      <c r="B58" s="176" t="s">
        <v>1008</v>
      </c>
      <c r="C58" s="168">
        <f>C59</f>
        <v>-9359.35</v>
      </c>
      <c r="D58" s="175">
        <v>0</v>
      </c>
      <c r="E58" s="175">
        <v>0</v>
      </c>
      <c r="F58" s="169"/>
      <c r="G58" s="34">
        <f t="shared" si="1"/>
        <v>0</v>
      </c>
    </row>
    <row r="59" spans="1:7" s="166" customFormat="1" ht="31.2" x14ac:dyDescent="0.3">
      <c r="A59" s="173" t="s">
        <v>1009</v>
      </c>
      <c r="B59" s="176" t="s">
        <v>1010</v>
      </c>
      <c r="C59" s="168">
        <v>-9359.35</v>
      </c>
      <c r="D59" s="175">
        <v>0</v>
      </c>
      <c r="E59" s="175">
        <v>0</v>
      </c>
      <c r="F59" s="169"/>
      <c r="G59" s="34">
        <f t="shared" si="1"/>
        <v>0</v>
      </c>
    </row>
    <row r="60" spans="1:7" x14ac:dyDescent="0.3">
      <c r="A60" s="1" t="s">
        <v>550</v>
      </c>
      <c r="B60" s="13" t="s">
        <v>549</v>
      </c>
      <c r="C60" s="168">
        <v>53660726.090000004</v>
      </c>
      <c r="D60" s="12">
        <v>75163000</v>
      </c>
      <c r="E60" s="12">
        <v>96212457.640000001</v>
      </c>
      <c r="F60" s="15">
        <f t="shared" si="0"/>
        <v>128.00507914798504</v>
      </c>
      <c r="G60" s="34">
        <f t="shared" si="1"/>
        <v>179.29771855608521</v>
      </c>
    </row>
    <row r="61" spans="1:7" x14ac:dyDescent="0.3">
      <c r="A61" s="17" t="s">
        <v>187</v>
      </c>
      <c r="B61" s="18" t="s">
        <v>53</v>
      </c>
      <c r="C61" s="167">
        <f>C62+C65+C68</f>
        <v>3110847240.0100002</v>
      </c>
      <c r="D61" s="11">
        <f>D62+D65+D68</f>
        <v>4831255000</v>
      </c>
      <c r="E61" s="11">
        <f>E62+E65+E68</f>
        <v>2908457020.6100001</v>
      </c>
      <c r="F61" s="16">
        <f t="shared" si="0"/>
        <v>60.200859209667058</v>
      </c>
      <c r="G61" s="89">
        <f t="shared" si="1"/>
        <v>93.494048283793276</v>
      </c>
    </row>
    <row r="62" spans="1:7" x14ac:dyDescent="0.3">
      <c r="A62" s="1" t="s">
        <v>188</v>
      </c>
      <c r="B62" s="2" t="s">
        <v>54</v>
      </c>
      <c r="C62" s="168">
        <f>SUM(C63:C64)</f>
        <v>2713824571.3800001</v>
      </c>
      <c r="D62" s="12">
        <f>SUM(D63:D64)</f>
        <v>3660349000</v>
      </c>
      <c r="E62" s="12">
        <f>SUM(E63:E64)</f>
        <v>2574613283.79</v>
      </c>
      <c r="F62" s="15">
        <f t="shared" si="0"/>
        <v>70.33791815452571</v>
      </c>
      <c r="G62" s="34">
        <f t="shared" si="1"/>
        <v>94.870291578235282</v>
      </c>
    </row>
    <row r="63" spans="1:7" ht="31.2" x14ac:dyDescent="0.3">
      <c r="A63" s="1" t="s">
        <v>189</v>
      </c>
      <c r="B63" s="2" t="s">
        <v>55</v>
      </c>
      <c r="C63" s="168">
        <v>2649981226.5700002</v>
      </c>
      <c r="D63" s="12">
        <v>3601783000</v>
      </c>
      <c r="E63" s="12">
        <v>2504087722.9499998</v>
      </c>
      <c r="F63" s="15">
        <f t="shared" si="0"/>
        <v>69.523558830445921</v>
      </c>
      <c r="G63" s="34">
        <f t="shared" si="1"/>
        <v>94.494545766694444</v>
      </c>
    </row>
    <row r="64" spans="1:7" ht="31.2" x14ac:dyDescent="0.3">
      <c r="A64" s="1" t="s">
        <v>190</v>
      </c>
      <c r="B64" s="2" t="s">
        <v>56</v>
      </c>
      <c r="C64" s="168">
        <v>63843344.810000002</v>
      </c>
      <c r="D64" s="12">
        <v>58566000</v>
      </c>
      <c r="E64" s="12">
        <v>70525560.840000004</v>
      </c>
      <c r="F64" s="15">
        <f t="shared" si="0"/>
        <v>120.42065505583446</v>
      </c>
      <c r="G64" s="34">
        <f t="shared" si="1"/>
        <v>110.4665819904745</v>
      </c>
    </row>
    <row r="65" spans="1:7" x14ac:dyDescent="0.3">
      <c r="A65" s="1" t="s">
        <v>191</v>
      </c>
      <c r="B65" s="2" t="s">
        <v>57</v>
      </c>
      <c r="C65" s="168">
        <f>SUM(C66:C67)</f>
        <v>367682339.63</v>
      </c>
      <c r="D65" s="12">
        <f>SUM(D66:D67)</f>
        <v>1132121000</v>
      </c>
      <c r="E65" s="12">
        <f>SUM(E66:E67)</f>
        <v>314977237.07000005</v>
      </c>
      <c r="F65" s="15">
        <f t="shared" si="0"/>
        <v>27.821870371629892</v>
      </c>
      <c r="G65" s="34">
        <f t="shared" si="1"/>
        <v>85.66558768826448</v>
      </c>
    </row>
    <row r="66" spans="1:7" x14ac:dyDescent="0.3">
      <c r="A66" s="1" t="s">
        <v>192</v>
      </c>
      <c r="B66" s="2" t="s">
        <v>58</v>
      </c>
      <c r="C66" s="168">
        <v>184988004.21000001</v>
      </c>
      <c r="D66" s="12">
        <v>251214000</v>
      </c>
      <c r="E66" s="12">
        <v>172920032.11000001</v>
      </c>
      <c r="F66" s="15">
        <f t="shared" si="0"/>
        <v>68.833756124260589</v>
      </c>
      <c r="G66" s="34">
        <f t="shared" si="1"/>
        <v>93.476348830543458</v>
      </c>
    </row>
    <row r="67" spans="1:7" x14ac:dyDescent="0.3">
      <c r="A67" s="1" t="s">
        <v>193</v>
      </c>
      <c r="B67" s="2" t="s">
        <v>59</v>
      </c>
      <c r="C67" s="168">
        <v>182694335.41999999</v>
      </c>
      <c r="D67" s="12">
        <v>880907000</v>
      </c>
      <c r="E67" s="12">
        <v>142057204.96000001</v>
      </c>
      <c r="F67" s="15">
        <f t="shared" si="0"/>
        <v>16.126243174364603</v>
      </c>
      <c r="G67" s="34">
        <f t="shared" si="1"/>
        <v>77.756764944803365</v>
      </c>
    </row>
    <row r="68" spans="1:7" x14ac:dyDescent="0.3">
      <c r="A68" s="1" t="s">
        <v>194</v>
      </c>
      <c r="B68" s="2" t="s">
        <v>60</v>
      </c>
      <c r="C68" s="168">
        <v>29340329</v>
      </c>
      <c r="D68" s="12">
        <v>38785000</v>
      </c>
      <c r="E68" s="12">
        <v>18866499.75</v>
      </c>
      <c r="F68" s="15">
        <f t="shared" si="0"/>
        <v>48.643804950367411</v>
      </c>
      <c r="G68" s="34">
        <f t="shared" si="1"/>
        <v>64.302277421633548</v>
      </c>
    </row>
    <row r="69" spans="1:7" ht="31.2" x14ac:dyDescent="0.3">
      <c r="A69" s="17" t="s">
        <v>195</v>
      </c>
      <c r="B69" s="18" t="s">
        <v>61</v>
      </c>
      <c r="C69" s="167">
        <f>C70+C74</f>
        <v>18987970.029999997</v>
      </c>
      <c r="D69" s="11">
        <f>D70+D74</f>
        <v>30373000</v>
      </c>
      <c r="E69" s="11">
        <f>E70+E74</f>
        <v>22763539.650000002</v>
      </c>
      <c r="F69" s="16">
        <f t="shared" si="0"/>
        <v>74.946629078457846</v>
      </c>
      <c r="G69" s="89">
        <f t="shared" ref="G69:G132" si="4">E69/C69*100</f>
        <v>119.8840087383475</v>
      </c>
    </row>
    <row r="70" spans="1:7" x14ac:dyDescent="0.3">
      <c r="A70" s="1" t="s">
        <v>196</v>
      </c>
      <c r="B70" s="2" t="s">
        <v>62</v>
      </c>
      <c r="C70" s="168">
        <f>SUM(C71:C73)</f>
        <v>18970375.069999997</v>
      </c>
      <c r="D70" s="12">
        <f>SUM(D71:D72)</f>
        <v>29978000</v>
      </c>
      <c r="E70" s="12">
        <f>SUM(E71:E72)</f>
        <v>21791453.710000001</v>
      </c>
      <c r="F70" s="15">
        <f t="shared" si="0"/>
        <v>72.691486123156992</v>
      </c>
      <c r="G70" s="34">
        <f t="shared" si="4"/>
        <v>114.87096923276596</v>
      </c>
    </row>
    <row r="71" spans="1:7" x14ac:dyDescent="0.3">
      <c r="A71" s="1" t="s">
        <v>197</v>
      </c>
      <c r="B71" s="2" t="s">
        <v>63</v>
      </c>
      <c r="C71" s="168">
        <v>10597381.199999999</v>
      </c>
      <c r="D71" s="12">
        <v>19145000</v>
      </c>
      <c r="E71" s="12">
        <v>12154856.710000001</v>
      </c>
      <c r="F71" s="15">
        <f t="shared" si="0"/>
        <v>63.488413214938632</v>
      </c>
      <c r="G71" s="34">
        <f t="shared" si="4"/>
        <v>114.6967961292173</v>
      </c>
    </row>
    <row r="72" spans="1:7" ht="93.6" x14ac:dyDescent="0.3">
      <c r="A72" s="1" t="s">
        <v>198</v>
      </c>
      <c r="B72" s="2" t="s">
        <v>774</v>
      </c>
      <c r="C72" s="168">
        <v>8371504.2199999997</v>
      </c>
      <c r="D72" s="12">
        <v>10833000</v>
      </c>
      <c r="E72" s="12">
        <v>9636597</v>
      </c>
      <c r="F72" s="15">
        <f t="shared" si="0"/>
        <v>88.955940182774853</v>
      </c>
      <c r="G72" s="34">
        <f t="shared" si="4"/>
        <v>115.11189323631494</v>
      </c>
    </row>
    <row r="73" spans="1:7" s="174" customFormat="1" ht="31.2" x14ac:dyDescent="0.3">
      <c r="A73" s="178" t="s">
        <v>1011</v>
      </c>
      <c r="B73" s="179" t="s">
        <v>1012</v>
      </c>
      <c r="C73" s="175">
        <v>1489.65</v>
      </c>
      <c r="D73" s="175">
        <v>0</v>
      </c>
      <c r="E73" s="175">
        <v>0</v>
      </c>
      <c r="F73" s="177"/>
      <c r="G73" s="34">
        <f t="shared" si="4"/>
        <v>0</v>
      </c>
    </row>
    <row r="74" spans="1:7" ht="31.2" x14ac:dyDescent="0.3">
      <c r="A74" s="1" t="s">
        <v>199</v>
      </c>
      <c r="B74" s="2" t="s">
        <v>64</v>
      </c>
      <c r="C74" s="168">
        <f>C75</f>
        <v>17594.96</v>
      </c>
      <c r="D74" s="12">
        <f>D75</f>
        <v>395000</v>
      </c>
      <c r="E74" s="12">
        <f>E75</f>
        <v>972085.94</v>
      </c>
      <c r="F74" s="15">
        <f t="shared" si="0"/>
        <v>246.09770632911392</v>
      </c>
      <c r="G74" s="34">
        <f t="shared" si="4"/>
        <v>5524.7976693325818</v>
      </c>
    </row>
    <row r="75" spans="1:7" x14ac:dyDescent="0.3">
      <c r="A75" s="1" t="s">
        <v>200</v>
      </c>
      <c r="B75" s="2" t="s">
        <v>65</v>
      </c>
      <c r="C75" s="168">
        <v>17594.96</v>
      </c>
      <c r="D75" s="12">
        <v>395000</v>
      </c>
      <c r="E75" s="12">
        <v>972085.94</v>
      </c>
      <c r="F75" s="15">
        <f t="shared" si="0"/>
        <v>246.09770632911392</v>
      </c>
      <c r="G75" s="34">
        <f t="shared" si="4"/>
        <v>5524.7976693325818</v>
      </c>
    </row>
    <row r="76" spans="1:7" x14ac:dyDescent="0.3">
      <c r="A76" s="17" t="s">
        <v>201</v>
      </c>
      <c r="B76" s="18" t="s">
        <v>66</v>
      </c>
      <c r="C76" s="167">
        <f>C77+C80+C81</f>
        <v>82543406.919999987</v>
      </c>
      <c r="D76" s="11">
        <f>D80+D81</f>
        <v>141828450</v>
      </c>
      <c r="E76" s="11">
        <f>E79+E80+E81</f>
        <v>103055854.58</v>
      </c>
      <c r="F76" s="16">
        <f t="shared" si="0"/>
        <v>72.66232873587775</v>
      </c>
      <c r="G76" s="89">
        <f t="shared" si="4"/>
        <v>124.85049796876014</v>
      </c>
    </row>
    <row r="77" spans="1:7" s="180" customFormat="1" ht="46.8" x14ac:dyDescent="0.3">
      <c r="A77" s="181" t="s">
        <v>1013</v>
      </c>
      <c r="B77" s="182" t="s">
        <v>1014</v>
      </c>
      <c r="C77" s="184">
        <f>C78</f>
        <v>-12836.92</v>
      </c>
      <c r="D77" s="184">
        <v>0</v>
      </c>
      <c r="E77" s="184">
        <v>0</v>
      </c>
      <c r="F77" s="185"/>
      <c r="G77" s="34">
        <f t="shared" si="4"/>
        <v>0</v>
      </c>
    </row>
    <row r="78" spans="1:7" s="180" customFormat="1" ht="31.2" x14ac:dyDescent="0.3">
      <c r="A78" s="181" t="s">
        <v>1015</v>
      </c>
      <c r="B78" s="182" t="s">
        <v>1016</v>
      </c>
      <c r="C78" s="184">
        <v>-12836.92</v>
      </c>
      <c r="D78" s="184">
        <v>0</v>
      </c>
      <c r="E78" s="184">
        <v>0</v>
      </c>
      <c r="F78" s="185"/>
      <c r="G78" s="34">
        <f t="shared" si="4"/>
        <v>0</v>
      </c>
    </row>
    <row r="79" spans="1:7" ht="62.4" x14ac:dyDescent="0.3">
      <c r="A79" s="1" t="s">
        <v>776</v>
      </c>
      <c r="B79" s="2" t="s">
        <v>775</v>
      </c>
      <c r="C79" s="168">
        <v>0</v>
      </c>
      <c r="D79" s="12">
        <v>0</v>
      </c>
      <c r="E79" s="12">
        <v>1450</v>
      </c>
      <c r="F79" s="15"/>
      <c r="G79" s="34"/>
    </row>
    <row r="80" spans="1:7" ht="62.4" x14ac:dyDescent="0.3">
      <c r="A80" s="1" t="s">
        <v>202</v>
      </c>
      <c r="B80" s="2" t="s">
        <v>67</v>
      </c>
      <c r="C80" s="168">
        <v>827175</v>
      </c>
      <c r="D80" s="12">
        <v>832330</v>
      </c>
      <c r="E80" s="12">
        <v>2776750</v>
      </c>
      <c r="F80" s="15">
        <f t="shared" si="0"/>
        <v>333.61166844881234</v>
      </c>
      <c r="G80" s="34">
        <f t="shared" si="4"/>
        <v>335.69075467706352</v>
      </c>
    </row>
    <row r="81" spans="1:7" ht="31.2" x14ac:dyDescent="0.3">
      <c r="A81" s="1" t="s">
        <v>203</v>
      </c>
      <c r="B81" s="2" t="s">
        <v>68</v>
      </c>
      <c r="C81" s="168">
        <f>C82+C83+C84+C86+C87+C88+C91+C93+C95+C96+C97+C98+C99+C90+C100</f>
        <v>81729068.839999989</v>
      </c>
      <c r="D81" s="12">
        <f>D82+D83+D84+D86+D87+D88+D91+D93+D95+D96+D97+D98+D99+D90+D100</f>
        <v>140996120</v>
      </c>
      <c r="E81" s="12">
        <f>E82+E83+E84+E86+E87+E88+E91+E93+E94+E95+E96+E97+E98+E99+E90+E100</f>
        <v>100277654.58</v>
      </c>
      <c r="F81" s="15">
        <f t="shared" si="0"/>
        <v>71.12086104213364</v>
      </c>
      <c r="G81" s="34">
        <f t="shared" si="4"/>
        <v>122.69521236845651</v>
      </c>
    </row>
    <row r="82" spans="1:7" ht="68.400000000000006" customHeight="1" x14ac:dyDescent="0.3">
      <c r="A82" s="1" t="s">
        <v>204</v>
      </c>
      <c r="B82" s="2" t="s">
        <v>69</v>
      </c>
      <c r="C82" s="168">
        <v>0</v>
      </c>
      <c r="D82" s="12">
        <v>2000</v>
      </c>
      <c r="E82" s="12">
        <v>0</v>
      </c>
      <c r="F82" s="15">
        <f t="shared" si="0"/>
        <v>0</v>
      </c>
      <c r="G82" s="34"/>
    </row>
    <row r="83" spans="1:7" ht="31.2" x14ac:dyDescent="0.3">
      <c r="A83" s="1" t="s">
        <v>205</v>
      </c>
      <c r="B83" s="2" t="s">
        <v>70</v>
      </c>
      <c r="C83" s="168">
        <v>56628567.079999998</v>
      </c>
      <c r="D83" s="12">
        <v>85014900</v>
      </c>
      <c r="E83" s="12">
        <v>56746624.579999998</v>
      </c>
      <c r="F83" s="15">
        <f t="shared" si="0"/>
        <v>66.749034086965935</v>
      </c>
      <c r="G83" s="34">
        <f t="shared" si="4"/>
        <v>100.20847693326446</v>
      </c>
    </row>
    <row r="84" spans="1:7" ht="46.8" x14ac:dyDescent="0.3">
      <c r="A84" s="1" t="s">
        <v>206</v>
      </c>
      <c r="B84" s="2" t="s">
        <v>71</v>
      </c>
      <c r="C84" s="168">
        <f>C85</f>
        <v>6315250</v>
      </c>
      <c r="D84" s="12">
        <f>D85</f>
        <v>31123250</v>
      </c>
      <c r="E84" s="12">
        <f>E85</f>
        <v>25280750</v>
      </c>
      <c r="F84" s="15">
        <f t="shared" si="0"/>
        <v>81.227860200975158</v>
      </c>
      <c r="G84" s="34">
        <f t="shared" si="4"/>
        <v>400.31273504611858</v>
      </c>
    </row>
    <row r="85" spans="1:7" ht="62.4" x14ac:dyDescent="0.3">
      <c r="A85" s="1" t="s">
        <v>207</v>
      </c>
      <c r="B85" s="2" t="s">
        <v>72</v>
      </c>
      <c r="C85" s="168">
        <v>6315250</v>
      </c>
      <c r="D85" s="12">
        <v>31123250</v>
      </c>
      <c r="E85" s="12">
        <v>25280750</v>
      </c>
      <c r="F85" s="15">
        <f t="shared" si="0"/>
        <v>81.227860200975158</v>
      </c>
      <c r="G85" s="34">
        <f t="shared" si="4"/>
        <v>400.31273504611858</v>
      </c>
    </row>
    <row r="86" spans="1:7" ht="31.2" x14ac:dyDescent="0.3">
      <c r="A86" s="1" t="s">
        <v>208</v>
      </c>
      <c r="B86" s="2" t="s">
        <v>73</v>
      </c>
      <c r="C86" s="168">
        <v>3377834.15</v>
      </c>
      <c r="D86" s="12">
        <v>5249470</v>
      </c>
      <c r="E86" s="12">
        <v>4030355</v>
      </c>
      <c r="F86" s="15">
        <f t="shared" si="0"/>
        <v>76.776417428807093</v>
      </c>
      <c r="G86" s="34">
        <f t="shared" si="4"/>
        <v>119.31772908388649</v>
      </c>
    </row>
    <row r="87" spans="1:7" ht="62.4" x14ac:dyDescent="0.3">
      <c r="A87" s="1" t="s">
        <v>209</v>
      </c>
      <c r="B87" s="2" t="s">
        <v>74</v>
      </c>
      <c r="C87" s="168">
        <v>44700</v>
      </c>
      <c r="D87" s="12">
        <v>90000</v>
      </c>
      <c r="E87" s="12">
        <v>43400</v>
      </c>
      <c r="F87" s="15">
        <f t="shared" si="0"/>
        <v>48.222222222222221</v>
      </c>
      <c r="G87" s="34">
        <f t="shared" si="4"/>
        <v>97.091722595078295</v>
      </c>
    </row>
    <row r="88" spans="1:7" ht="93.6" x14ac:dyDescent="0.3">
      <c r="A88" s="1" t="s">
        <v>210</v>
      </c>
      <c r="B88" s="6" t="s">
        <v>75</v>
      </c>
      <c r="C88" s="168">
        <v>2366.66</v>
      </c>
      <c r="D88" s="12">
        <v>16000</v>
      </c>
      <c r="E88" s="12">
        <v>8000</v>
      </c>
      <c r="F88" s="15">
        <f t="shared" si="0"/>
        <v>50</v>
      </c>
      <c r="G88" s="34">
        <f t="shared" si="4"/>
        <v>338.02912120879216</v>
      </c>
    </row>
    <row r="89" spans="1:7" ht="62.4" x14ac:dyDescent="0.3">
      <c r="A89" s="1" t="s">
        <v>211</v>
      </c>
      <c r="B89" s="2" t="s">
        <v>76</v>
      </c>
      <c r="C89" s="168">
        <f>SUM(C90:C91)</f>
        <v>14392825.949999999</v>
      </c>
      <c r="D89" s="12">
        <f>SUM(D90:D91)</f>
        <v>18350000</v>
      </c>
      <c r="E89" s="12">
        <f>SUM(E90:E91)</f>
        <v>13547825</v>
      </c>
      <c r="F89" s="15">
        <f t="shared" si="0"/>
        <v>73.830108991825611</v>
      </c>
      <c r="G89" s="34">
        <f t="shared" si="4"/>
        <v>94.129012933697027</v>
      </c>
    </row>
    <row r="90" spans="1:7" ht="62.4" x14ac:dyDescent="0.3">
      <c r="A90" s="1" t="s">
        <v>212</v>
      </c>
      <c r="B90" s="2" t="s">
        <v>77</v>
      </c>
      <c r="C90" s="168">
        <v>3671775</v>
      </c>
      <c r="D90" s="12">
        <v>6000000</v>
      </c>
      <c r="E90" s="12">
        <v>3468375</v>
      </c>
      <c r="F90" s="15">
        <f t="shared" ref="F90:F159" si="5">E90/D90*100</f>
        <v>57.806250000000006</v>
      </c>
      <c r="G90" s="34">
        <f t="shared" si="4"/>
        <v>94.460444880200995</v>
      </c>
    </row>
    <row r="91" spans="1:7" ht="140.4" x14ac:dyDescent="0.3">
      <c r="A91" s="1" t="s">
        <v>213</v>
      </c>
      <c r="B91" s="2" t="s">
        <v>78</v>
      </c>
      <c r="C91" s="168">
        <v>10721050.949999999</v>
      </c>
      <c r="D91" s="12">
        <v>12350000</v>
      </c>
      <c r="E91" s="12">
        <v>10079450</v>
      </c>
      <c r="F91" s="15">
        <f t="shared" si="5"/>
        <v>81.61497975708501</v>
      </c>
      <c r="G91" s="34">
        <f t="shared" si="4"/>
        <v>94.015503209599061</v>
      </c>
    </row>
    <row r="92" spans="1:7" ht="46.8" x14ac:dyDescent="0.3">
      <c r="A92" s="1" t="s">
        <v>214</v>
      </c>
      <c r="B92" s="2" t="s">
        <v>79</v>
      </c>
      <c r="C92" s="168">
        <f>C93</f>
        <v>62400</v>
      </c>
      <c r="D92" s="12">
        <f>D93</f>
        <v>212000</v>
      </c>
      <c r="E92" s="12">
        <f>E93</f>
        <v>17600</v>
      </c>
      <c r="F92" s="15">
        <f t="shared" si="5"/>
        <v>8.3018867924528301</v>
      </c>
      <c r="G92" s="34">
        <f t="shared" si="4"/>
        <v>28.205128205128204</v>
      </c>
    </row>
    <row r="93" spans="1:7" ht="78" x14ac:dyDescent="0.3">
      <c r="A93" s="1" t="s">
        <v>215</v>
      </c>
      <c r="B93" s="2" t="s">
        <v>80</v>
      </c>
      <c r="C93" s="168">
        <v>62400</v>
      </c>
      <c r="D93" s="12">
        <v>212000</v>
      </c>
      <c r="E93" s="12">
        <v>17600</v>
      </c>
      <c r="F93" s="15">
        <f t="shared" si="5"/>
        <v>8.3018867924528301</v>
      </c>
      <c r="G93" s="34">
        <f t="shared" si="4"/>
        <v>28.205128205128204</v>
      </c>
    </row>
    <row r="94" spans="1:7" ht="31.2" x14ac:dyDescent="0.3">
      <c r="A94" s="1" t="s">
        <v>777</v>
      </c>
      <c r="B94" s="2" t="s">
        <v>778</v>
      </c>
      <c r="C94" s="168">
        <v>0</v>
      </c>
      <c r="D94" s="12">
        <v>0</v>
      </c>
      <c r="E94" s="12">
        <v>5200</v>
      </c>
      <c r="F94" s="15"/>
      <c r="G94" s="34"/>
    </row>
    <row r="95" spans="1:7" ht="31.2" x14ac:dyDescent="0.3">
      <c r="A95" s="1" t="s">
        <v>444</v>
      </c>
      <c r="B95" s="2" t="s">
        <v>445</v>
      </c>
      <c r="C95" s="168">
        <v>88825</v>
      </c>
      <c r="D95" s="12">
        <v>81000</v>
      </c>
      <c r="E95" s="12">
        <v>6450</v>
      </c>
      <c r="F95" s="15">
        <f t="shared" si="5"/>
        <v>7.9629629629629637</v>
      </c>
      <c r="G95" s="34">
        <f t="shared" si="4"/>
        <v>7.2614691809738243</v>
      </c>
    </row>
    <row r="96" spans="1:7" ht="31.2" x14ac:dyDescent="0.3">
      <c r="A96" s="1" t="s">
        <v>216</v>
      </c>
      <c r="B96" s="2" t="s">
        <v>81</v>
      </c>
      <c r="C96" s="168">
        <v>40000</v>
      </c>
      <c r="D96" s="12">
        <v>50000</v>
      </c>
      <c r="E96" s="12">
        <v>70000</v>
      </c>
      <c r="F96" s="15">
        <f t="shared" si="5"/>
        <v>140</v>
      </c>
      <c r="G96" s="34">
        <f t="shared" si="4"/>
        <v>175</v>
      </c>
    </row>
    <row r="97" spans="1:7" ht="62.4" x14ac:dyDescent="0.3">
      <c r="A97" s="1" t="s">
        <v>217</v>
      </c>
      <c r="B97" s="2" t="s">
        <v>82</v>
      </c>
      <c r="C97" s="168">
        <v>117000</v>
      </c>
      <c r="D97" s="12">
        <v>85000</v>
      </c>
      <c r="E97" s="12">
        <v>6000</v>
      </c>
      <c r="F97" s="15">
        <f t="shared" si="5"/>
        <v>7.0588235294117645</v>
      </c>
      <c r="G97" s="34">
        <f t="shared" si="4"/>
        <v>5.1282051282051277</v>
      </c>
    </row>
    <row r="98" spans="1:7" ht="66" customHeight="1" x14ac:dyDescent="0.3">
      <c r="A98" s="1" t="s">
        <v>218</v>
      </c>
      <c r="B98" s="2" t="s">
        <v>83</v>
      </c>
      <c r="C98" s="168">
        <v>287500</v>
      </c>
      <c r="D98" s="12">
        <v>122500</v>
      </c>
      <c r="E98" s="12">
        <v>327500</v>
      </c>
      <c r="F98" s="15">
        <f t="shared" si="5"/>
        <v>267.34693877551024</v>
      </c>
      <c r="G98" s="34">
        <f t="shared" si="4"/>
        <v>113.91304347826087</v>
      </c>
    </row>
    <row r="99" spans="1:7" ht="46.8" x14ac:dyDescent="0.3">
      <c r="A99" s="1" t="s">
        <v>219</v>
      </c>
      <c r="B99" s="6" t="s">
        <v>84</v>
      </c>
      <c r="C99" s="168">
        <v>30000</v>
      </c>
      <c r="D99" s="12">
        <v>300000</v>
      </c>
      <c r="E99" s="12">
        <v>0</v>
      </c>
      <c r="F99" s="15">
        <f t="shared" si="5"/>
        <v>0</v>
      </c>
      <c r="G99" s="34">
        <f t="shared" si="4"/>
        <v>0</v>
      </c>
    </row>
    <row r="100" spans="1:7" ht="62.4" x14ac:dyDescent="0.3">
      <c r="A100" s="1" t="s">
        <v>621</v>
      </c>
      <c r="B100" s="6" t="s">
        <v>622</v>
      </c>
      <c r="C100" s="168">
        <v>341800</v>
      </c>
      <c r="D100" s="12">
        <v>300000</v>
      </c>
      <c r="E100" s="12">
        <v>187950</v>
      </c>
      <c r="F100" s="15">
        <f t="shared" si="5"/>
        <v>62.649999999999991</v>
      </c>
      <c r="G100" s="34">
        <f t="shared" si="4"/>
        <v>54.988297249853716</v>
      </c>
    </row>
    <row r="101" spans="1:7" ht="31.2" x14ac:dyDescent="0.3">
      <c r="A101" s="17" t="s">
        <v>343</v>
      </c>
      <c r="B101" s="14" t="s">
        <v>340</v>
      </c>
      <c r="C101" s="167">
        <f t="shared" ref="C101:D101" si="6">C102+C105+C112+C116+C118</f>
        <v>-182757.31</v>
      </c>
      <c r="D101" s="167">
        <f t="shared" si="6"/>
        <v>0</v>
      </c>
      <c r="E101" s="11">
        <f>E102+E105+E112+E116+E118</f>
        <v>-880.72000000000014</v>
      </c>
      <c r="F101" s="16"/>
      <c r="G101" s="89">
        <f t="shared" si="4"/>
        <v>0.48190685231687869</v>
      </c>
    </row>
    <row r="102" spans="1:7" ht="31.2" x14ac:dyDescent="0.3">
      <c r="A102" s="1" t="s">
        <v>344</v>
      </c>
      <c r="B102" s="13" t="s">
        <v>341</v>
      </c>
      <c r="C102" s="168">
        <f>C103+C104</f>
        <v>-138514.88</v>
      </c>
      <c r="D102" s="168">
        <f t="shared" ref="D102" si="7">D103</f>
        <v>0</v>
      </c>
      <c r="E102" s="12">
        <f>E103</f>
        <v>261</v>
      </c>
      <c r="F102" s="15"/>
      <c r="G102" s="34"/>
    </row>
    <row r="103" spans="1:7" ht="31.2" x14ac:dyDescent="0.3">
      <c r="A103" s="1" t="s">
        <v>345</v>
      </c>
      <c r="B103" s="13" t="s">
        <v>342</v>
      </c>
      <c r="C103" s="168">
        <v>11.04</v>
      </c>
      <c r="D103" s="12">
        <v>0</v>
      </c>
      <c r="E103" s="12">
        <v>261</v>
      </c>
      <c r="F103" s="15"/>
      <c r="G103" s="34">
        <f t="shared" si="4"/>
        <v>2364.130434782609</v>
      </c>
    </row>
    <row r="104" spans="1:7" s="183" customFormat="1" ht="31.2" x14ac:dyDescent="0.3">
      <c r="A104" s="186" t="s">
        <v>1017</v>
      </c>
      <c r="B104" s="189" t="s">
        <v>1018</v>
      </c>
      <c r="C104" s="184">
        <v>-138525.92000000001</v>
      </c>
      <c r="D104" s="184">
        <v>0</v>
      </c>
      <c r="E104" s="184">
        <v>0</v>
      </c>
      <c r="F104" s="185"/>
      <c r="G104" s="34">
        <f t="shared" si="4"/>
        <v>0</v>
      </c>
    </row>
    <row r="105" spans="1:7" ht="16.2" customHeight="1" x14ac:dyDescent="0.3">
      <c r="A105" s="1" t="s">
        <v>555</v>
      </c>
      <c r="B105" s="13" t="s">
        <v>552</v>
      </c>
      <c r="C105" s="168">
        <f t="shared" ref="C105:D105" si="8">C106+C110</f>
        <v>502.02000000000004</v>
      </c>
      <c r="D105" s="168">
        <f t="shared" si="8"/>
        <v>0</v>
      </c>
      <c r="E105" s="12">
        <f>E106+E110</f>
        <v>-6.87</v>
      </c>
      <c r="F105" s="15"/>
      <c r="G105" s="34"/>
    </row>
    <row r="106" spans="1:7" ht="16.2" customHeight="1" x14ac:dyDescent="0.3">
      <c r="A106" s="1" t="s">
        <v>556</v>
      </c>
      <c r="B106" s="13" t="s">
        <v>553</v>
      </c>
      <c r="C106" s="168">
        <f>C107+C109</f>
        <v>163.30000000000001</v>
      </c>
      <c r="D106" s="168">
        <f t="shared" ref="D106" si="9">D109</f>
        <v>0</v>
      </c>
      <c r="E106" s="12">
        <f>E109</f>
        <v>-6</v>
      </c>
      <c r="F106" s="15"/>
      <c r="G106" s="34"/>
    </row>
    <row r="107" spans="1:7" s="187" customFormat="1" x14ac:dyDescent="0.3">
      <c r="A107" s="211" t="s">
        <v>1019</v>
      </c>
      <c r="B107" s="214" t="s">
        <v>1020</v>
      </c>
      <c r="C107" s="188">
        <f>C108</f>
        <v>-12</v>
      </c>
      <c r="D107" s="213">
        <v>0</v>
      </c>
      <c r="E107" s="213">
        <v>0</v>
      </c>
      <c r="F107" s="190"/>
      <c r="G107" s="34">
        <f t="shared" si="4"/>
        <v>0</v>
      </c>
    </row>
    <row r="108" spans="1:7" s="187" customFormat="1" ht="31.2" x14ac:dyDescent="0.3">
      <c r="A108" s="211" t="s">
        <v>1021</v>
      </c>
      <c r="B108" s="214" t="s">
        <v>1022</v>
      </c>
      <c r="C108" s="188">
        <v>-12</v>
      </c>
      <c r="D108" s="213">
        <v>0</v>
      </c>
      <c r="E108" s="213">
        <v>0</v>
      </c>
      <c r="F108" s="190"/>
      <c r="G108" s="34">
        <f t="shared" si="4"/>
        <v>0</v>
      </c>
    </row>
    <row r="109" spans="1:7" ht="16.2" customHeight="1" x14ac:dyDescent="0.3">
      <c r="A109" s="1" t="s">
        <v>611</v>
      </c>
      <c r="B109" s="13" t="s">
        <v>554</v>
      </c>
      <c r="C109" s="168">
        <v>175.3</v>
      </c>
      <c r="D109" s="12">
        <v>0</v>
      </c>
      <c r="E109" s="12">
        <v>-6</v>
      </c>
      <c r="F109" s="15"/>
      <c r="G109" s="34"/>
    </row>
    <row r="110" spans="1:7" ht="16.2" customHeight="1" x14ac:dyDescent="0.3">
      <c r="A110" s="1" t="s">
        <v>623</v>
      </c>
      <c r="B110" s="13" t="s">
        <v>625</v>
      </c>
      <c r="C110" s="168">
        <f t="shared" ref="C110:D110" si="10">C111</f>
        <v>338.72</v>
      </c>
      <c r="D110" s="168">
        <f t="shared" si="10"/>
        <v>0</v>
      </c>
      <c r="E110" s="12">
        <f>E111</f>
        <v>-0.87</v>
      </c>
      <c r="F110" s="15"/>
      <c r="G110" s="34"/>
    </row>
    <row r="111" spans="1:7" ht="46.8" x14ac:dyDescent="0.3">
      <c r="A111" s="1" t="s">
        <v>624</v>
      </c>
      <c r="B111" s="13" t="s">
        <v>626</v>
      </c>
      <c r="C111" s="168">
        <v>338.72</v>
      </c>
      <c r="D111" s="12">
        <v>0</v>
      </c>
      <c r="E111" s="12">
        <v>-0.87</v>
      </c>
      <c r="F111" s="15"/>
      <c r="G111" s="34"/>
    </row>
    <row r="112" spans="1:7" x14ac:dyDescent="0.3">
      <c r="A112" s="1" t="s">
        <v>446</v>
      </c>
      <c r="B112" s="13" t="s">
        <v>447</v>
      </c>
      <c r="C112" s="168">
        <f>C113+C114+C115</f>
        <v>-21714.129999999997</v>
      </c>
      <c r="D112" s="168">
        <f t="shared" ref="D112" si="11">D114</f>
        <v>0</v>
      </c>
      <c r="E112" s="12">
        <f>E114</f>
        <v>-1215.1300000000001</v>
      </c>
      <c r="F112" s="15"/>
      <c r="G112" s="34">
        <f t="shared" si="4"/>
        <v>5.5960335505037513</v>
      </c>
    </row>
    <row r="113" spans="1:7" s="212" customFormat="1" x14ac:dyDescent="0.3">
      <c r="A113" s="211" t="s">
        <v>1023</v>
      </c>
      <c r="B113" s="214" t="s">
        <v>1024</v>
      </c>
      <c r="C113" s="213">
        <v>-26.05</v>
      </c>
      <c r="D113" s="213">
        <v>0</v>
      </c>
      <c r="E113" s="213">
        <v>0</v>
      </c>
      <c r="F113" s="215"/>
      <c r="G113" s="34">
        <f t="shared" si="4"/>
        <v>0</v>
      </c>
    </row>
    <row r="114" spans="1:7" x14ac:dyDescent="0.3">
      <c r="A114" s="1" t="s">
        <v>734</v>
      </c>
      <c r="B114" s="13" t="s">
        <v>735</v>
      </c>
      <c r="C114" s="168">
        <v>-11003.26</v>
      </c>
      <c r="D114" s="12">
        <v>0</v>
      </c>
      <c r="E114" s="12">
        <v>-1215.1300000000001</v>
      </c>
      <c r="F114" s="15"/>
      <c r="G114" s="34">
        <f t="shared" si="4"/>
        <v>11.043363512268183</v>
      </c>
    </row>
    <row r="115" spans="1:7" s="212" customFormat="1" x14ac:dyDescent="0.3">
      <c r="A115" s="216" t="s">
        <v>1025</v>
      </c>
      <c r="B115" s="219" t="s">
        <v>1026</v>
      </c>
      <c r="C115" s="213">
        <v>-10684.82</v>
      </c>
      <c r="D115" s="213">
        <v>0</v>
      </c>
      <c r="E115" s="213">
        <v>0</v>
      </c>
      <c r="F115" s="215"/>
      <c r="G115" s="34">
        <f t="shared" si="4"/>
        <v>0</v>
      </c>
    </row>
    <row r="116" spans="1:7" ht="31.2" x14ac:dyDescent="0.3">
      <c r="A116" s="1" t="s">
        <v>736</v>
      </c>
      <c r="B116" s="13" t="s">
        <v>738</v>
      </c>
      <c r="C116" s="168">
        <f t="shared" ref="C116:D116" si="12">C117</f>
        <v>8.92</v>
      </c>
      <c r="D116" s="168">
        <f t="shared" si="12"/>
        <v>0</v>
      </c>
      <c r="E116" s="12">
        <f>E117</f>
        <v>4.04</v>
      </c>
      <c r="F116" s="15"/>
      <c r="G116" s="34">
        <f t="shared" si="4"/>
        <v>45.291479820627806</v>
      </c>
    </row>
    <row r="117" spans="1:7" ht="16.5" customHeight="1" x14ac:dyDescent="0.3">
      <c r="A117" s="1" t="s">
        <v>737</v>
      </c>
      <c r="B117" s="13" t="s">
        <v>739</v>
      </c>
      <c r="C117" s="168">
        <v>8.92</v>
      </c>
      <c r="D117" s="12">
        <v>0</v>
      </c>
      <c r="E117" s="12">
        <v>4.04</v>
      </c>
      <c r="F117" s="15"/>
      <c r="G117" s="34">
        <f t="shared" si="4"/>
        <v>45.291479820627806</v>
      </c>
    </row>
    <row r="118" spans="1:7" ht="31.2" x14ac:dyDescent="0.3">
      <c r="A118" s="1" t="s">
        <v>540</v>
      </c>
      <c r="B118" s="13" t="s">
        <v>539</v>
      </c>
      <c r="C118" s="168">
        <f t="shared" ref="C118:D118" si="13">C119</f>
        <v>-23039.24</v>
      </c>
      <c r="D118" s="168">
        <f t="shared" si="13"/>
        <v>0</v>
      </c>
      <c r="E118" s="12">
        <f>E119</f>
        <v>76.239999999999995</v>
      </c>
      <c r="F118" s="15"/>
      <c r="G118" s="34"/>
    </row>
    <row r="119" spans="1:7" ht="31.2" x14ac:dyDescent="0.3">
      <c r="A119" s="1" t="s">
        <v>541</v>
      </c>
      <c r="B119" s="13" t="s">
        <v>539</v>
      </c>
      <c r="C119" s="168">
        <v>-23039.24</v>
      </c>
      <c r="D119" s="12">
        <v>0</v>
      </c>
      <c r="E119" s="12">
        <v>76.239999999999995</v>
      </c>
      <c r="F119" s="15"/>
      <c r="G119" s="34"/>
    </row>
    <row r="120" spans="1:7" ht="31.2" x14ac:dyDescent="0.3">
      <c r="A120" s="17" t="s">
        <v>220</v>
      </c>
      <c r="B120" s="18" t="s">
        <v>85</v>
      </c>
      <c r="C120" s="167">
        <f>C121+C123+C126+C128+C141+C144</f>
        <v>957544300.36999989</v>
      </c>
      <c r="D120" s="11">
        <f>D121+D123+D126+D128+D141+D144</f>
        <v>875743472.77999997</v>
      </c>
      <c r="E120" s="11">
        <f>E121+E123+E126+E128+E137+E141+E144</f>
        <v>746121099.79999983</v>
      </c>
      <c r="F120" s="16">
        <f t="shared" si="5"/>
        <v>85.198591024775666</v>
      </c>
      <c r="G120" s="89">
        <f t="shared" si="4"/>
        <v>77.920269538620289</v>
      </c>
    </row>
    <row r="121" spans="1:7" ht="62.4" x14ac:dyDescent="0.3">
      <c r="A121" s="1" t="s">
        <v>221</v>
      </c>
      <c r="B121" s="2" t="s">
        <v>86</v>
      </c>
      <c r="C121" s="168">
        <f>C122</f>
        <v>3767272.83</v>
      </c>
      <c r="D121" s="12">
        <f>D122</f>
        <v>5479000</v>
      </c>
      <c r="E121" s="12">
        <f>E122</f>
        <v>24707491.920000002</v>
      </c>
      <c r="F121" s="15">
        <f t="shared" si="5"/>
        <v>450.94893082679323</v>
      </c>
      <c r="G121" s="34">
        <f t="shared" si="4"/>
        <v>655.84556879571687</v>
      </c>
    </row>
    <row r="122" spans="1:7" ht="46.8" x14ac:dyDescent="0.3">
      <c r="A122" s="1" t="s">
        <v>222</v>
      </c>
      <c r="B122" s="2" t="s">
        <v>87</v>
      </c>
      <c r="C122" s="168">
        <v>3767272.83</v>
      </c>
      <c r="D122" s="12">
        <v>5479000</v>
      </c>
      <c r="E122" s="12">
        <v>24707491.920000002</v>
      </c>
      <c r="F122" s="15">
        <f t="shared" si="5"/>
        <v>450.94893082679323</v>
      </c>
      <c r="G122" s="34">
        <f t="shared" si="4"/>
        <v>655.84556879571687</v>
      </c>
    </row>
    <row r="123" spans="1:7" x14ac:dyDescent="0.3">
      <c r="A123" s="1" t="s">
        <v>600</v>
      </c>
      <c r="B123" s="2" t="s">
        <v>603</v>
      </c>
      <c r="C123" s="168">
        <f>C124</f>
        <v>838179845.01999998</v>
      </c>
      <c r="D123" s="12">
        <f>D124</f>
        <v>742383000</v>
      </c>
      <c r="E123" s="12">
        <f>E124</f>
        <v>619556634.02999997</v>
      </c>
      <c r="F123" s="15">
        <f t="shared" si="5"/>
        <v>83.455121417112181</v>
      </c>
      <c r="G123" s="34">
        <f t="shared" si="4"/>
        <v>73.916909087120388</v>
      </c>
    </row>
    <row r="124" spans="1:7" ht="31.2" x14ac:dyDescent="0.3">
      <c r="A124" s="1" t="s">
        <v>601</v>
      </c>
      <c r="B124" s="2" t="s">
        <v>604</v>
      </c>
      <c r="C124" s="168">
        <f>C125</f>
        <v>838179845.01999998</v>
      </c>
      <c r="D124" s="12">
        <f>D125</f>
        <v>742383000</v>
      </c>
      <c r="E124" s="12">
        <f>E125</f>
        <v>619556634.02999997</v>
      </c>
      <c r="F124" s="15">
        <f t="shared" si="5"/>
        <v>83.455121417112181</v>
      </c>
      <c r="G124" s="34">
        <f t="shared" si="4"/>
        <v>73.916909087120388</v>
      </c>
    </row>
    <row r="125" spans="1:7" ht="31.2" x14ac:dyDescent="0.3">
      <c r="A125" s="1" t="s">
        <v>602</v>
      </c>
      <c r="B125" s="2" t="s">
        <v>605</v>
      </c>
      <c r="C125" s="168">
        <v>838179845.01999998</v>
      </c>
      <c r="D125" s="12">
        <v>742383000</v>
      </c>
      <c r="E125" s="12">
        <v>619556634.02999997</v>
      </c>
      <c r="F125" s="15">
        <f t="shared" si="5"/>
        <v>83.455121417112181</v>
      </c>
      <c r="G125" s="34">
        <f t="shared" si="4"/>
        <v>73.916909087120388</v>
      </c>
    </row>
    <row r="126" spans="1:7" x14ac:dyDescent="0.3">
      <c r="A126" s="1" t="s">
        <v>781</v>
      </c>
      <c r="B126" s="2" t="s">
        <v>779</v>
      </c>
      <c r="C126" s="168">
        <f>C127</f>
        <v>0</v>
      </c>
      <c r="D126" s="12">
        <f>D127</f>
        <v>1513472.78</v>
      </c>
      <c r="E126" s="12">
        <f>E127</f>
        <v>0</v>
      </c>
      <c r="F126" s="15">
        <f t="shared" si="5"/>
        <v>0</v>
      </c>
      <c r="G126" s="34"/>
    </row>
    <row r="127" spans="1:7" ht="31.2" x14ac:dyDescent="0.3">
      <c r="A127" s="1" t="s">
        <v>782</v>
      </c>
      <c r="B127" s="2" t="s">
        <v>780</v>
      </c>
      <c r="C127" s="168">
        <v>0</v>
      </c>
      <c r="D127" s="12">
        <v>1513472.78</v>
      </c>
      <c r="E127" s="12">
        <v>0</v>
      </c>
      <c r="F127" s="15">
        <f t="shared" si="5"/>
        <v>0</v>
      </c>
      <c r="G127" s="34"/>
    </row>
    <row r="128" spans="1:7" ht="65.25" customHeight="1" x14ac:dyDescent="0.3">
      <c r="A128" s="1" t="s">
        <v>223</v>
      </c>
      <c r="B128" s="2" t="s">
        <v>88</v>
      </c>
      <c r="C128" s="168">
        <f>C129+C131+C133+C135</f>
        <v>104465800.55</v>
      </c>
      <c r="D128" s="12">
        <f>D129+D131+D133+D135</f>
        <v>118874000</v>
      </c>
      <c r="E128" s="12">
        <f>E129+E131+E133+E135</f>
        <v>96396322.680000007</v>
      </c>
      <c r="F128" s="15">
        <f t="shared" si="5"/>
        <v>81.091174419974095</v>
      </c>
      <c r="G128" s="34">
        <f t="shared" si="4"/>
        <v>92.275483624769876</v>
      </c>
    </row>
    <row r="129" spans="1:7" ht="62.4" x14ac:dyDescent="0.3">
      <c r="A129" s="1" t="s">
        <v>224</v>
      </c>
      <c r="B129" s="2" t="s">
        <v>89</v>
      </c>
      <c r="C129" s="168">
        <f>C130</f>
        <v>85510721.129999995</v>
      </c>
      <c r="D129" s="12">
        <f>D130</f>
        <v>90000000</v>
      </c>
      <c r="E129" s="12">
        <f>E130</f>
        <v>77024878.299999997</v>
      </c>
      <c r="F129" s="15">
        <f t="shared" si="5"/>
        <v>85.583198111111102</v>
      </c>
      <c r="G129" s="34">
        <f t="shared" si="4"/>
        <v>90.076281993810852</v>
      </c>
    </row>
    <row r="130" spans="1:7" ht="62.4" x14ac:dyDescent="0.3">
      <c r="A130" s="1" t="s">
        <v>225</v>
      </c>
      <c r="B130" s="2" t="s">
        <v>150</v>
      </c>
      <c r="C130" s="168">
        <v>85510721.129999995</v>
      </c>
      <c r="D130" s="12">
        <v>90000000</v>
      </c>
      <c r="E130" s="12">
        <v>77024878.299999997</v>
      </c>
      <c r="F130" s="15">
        <f t="shared" si="5"/>
        <v>85.583198111111102</v>
      </c>
      <c r="G130" s="34">
        <f t="shared" si="4"/>
        <v>90.076281993810852</v>
      </c>
    </row>
    <row r="131" spans="1:7" ht="78" x14ac:dyDescent="0.3">
      <c r="A131" s="1" t="s">
        <v>785</v>
      </c>
      <c r="B131" s="2" t="s">
        <v>783</v>
      </c>
      <c r="C131" s="168">
        <f>C132</f>
        <v>0</v>
      </c>
      <c r="D131" s="12">
        <f>D132</f>
        <v>0</v>
      </c>
      <c r="E131" s="12">
        <f>E132</f>
        <v>0.17</v>
      </c>
      <c r="F131" s="15"/>
      <c r="G131" s="34"/>
    </row>
    <row r="132" spans="1:7" ht="93.6" x14ac:dyDescent="0.3">
      <c r="A132" s="1" t="s">
        <v>786</v>
      </c>
      <c r="B132" s="2" t="s">
        <v>784</v>
      </c>
      <c r="C132" s="168">
        <v>0</v>
      </c>
      <c r="D132" s="12">
        <v>0</v>
      </c>
      <c r="E132" s="12">
        <v>0.17</v>
      </c>
      <c r="F132" s="15"/>
      <c r="G132" s="34"/>
    </row>
    <row r="133" spans="1:7" ht="62.4" x14ac:dyDescent="0.3">
      <c r="A133" s="1" t="s">
        <v>226</v>
      </c>
      <c r="B133" s="2" t="s">
        <v>90</v>
      </c>
      <c r="C133" s="168">
        <f>C134</f>
        <v>4116559.67</v>
      </c>
      <c r="D133" s="12">
        <f>D134</f>
        <v>5484000</v>
      </c>
      <c r="E133" s="12">
        <f>E134</f>
        <v>3749504.64</v>
      </c>
      <c r="F133" s="15">
        <f t="shared" si="5"/>
        <v>68.37171115973743</v>
      </c>
      <c r="G133" s="34">
        <f t="shared" ref="G133:G196" si="14">E133/C133*100</f>
        <v>91.083451730945029</v>
      </c>
    </row>
    <row r="134" spans="1:7" ht="62.4" x14ac:dyDescent="0.3">
      <c r="A134" s="1" t="s">
        <v>227</v>
      </c>
      <c r="B134" s="2" t="s">
        <v>91</v>
      </c>
      <c r="C134" s="168">
        <v>4116559.67</v>
      </c>
      <c r="D134" s="12">
        <v>5484000</v>
      </c>
      <c r="E134" s="12">
        <v>3749504.64</v>
      </c>
      <c r="F134" s="15">
        <f t="shared" si="5"/>
        <v>68.37171115973743</v>
      </c>
      <c r="G134" s="34">
        <f t="shared" si="14"/>
        <v>91.083451730945029</v>
      </c>
    </row>
    <row r="135" spans="1:7" ht="31.2" x14ac:dyDescent="0.3">
      <c r="A135" s="1" t="s">
        <v>228</v>
      </c>
      <c r="B135" s="2" t="s">
        <v>92</v>
      </c>
      <c r="C135" s="168">
        <f>C136</f>
        <v>14838519.75</v>
      </c>
      <c r="D135" s="12">
        <f>D136</f>
        <v>23390000</v>
      </c>
      <c r="E135" s="12">
        <f>E136</f>
        <v>15621939.57</v>
      </c>
      <c r="F135" s="15">
        <f t="shared" si="5"/>
        <v>66.788967806755025</v>
      </c>
      <c r="G135" s="34">
        <f t="shared" si="14"/>
        <v>105.27963592864444</v>
      </c>
    </row>
    <row r="136" spans="1:7" ht="33" customHeight="1" x14ac:dyDescent="0.3">
      <c r="A136" s="1" t="s">
        <v>229</v>
      </c>
      <c r="B136" s="2" t="s">
        <v>93</v>
      </c>
      <c r="C136" s="168">
        <v>14838519.75</v>
      </c>
      <c r="D136" s="12">
        <v>23390000</v>
      </c>
      <c r="E136" s="12">
        <v>15621939.57</v>
      </c>
      <c r="F136" s="15">
        <f t="shared" si="5"/>
        <v>66.788967806755025</v>
      </c>
      <c r="G136" s="34">
        <f t="shared" si="14"/>
        <v>105.27963592864444</v>
      </c>
    </row>
    <row r="137" spans="1:7" ht="31.2" x14ac:dyDescent="0.3">
      <c r="A137" s="1" t="s">
        <v>954</v>
      </c>
      <c r="B137" s="2" t="s">
        <v>951</v>
      </c>
      <c r="C137" s="168">
        <v>0</v>
      </c>
      <c r="D137" s="12">
        <v>0</v>
      </c>
      <c r="E137" s="12">
        <f>E138</f>
        <v>1.1399999999999999</v>
      </c>
      <c r="F137" s="15"/>
      <c r="G137" s="34"/>
    </row>
    <row r="138" spans="1:7" ht="62.4" x14ac:dyDescent="0.3">
      <c r="A138" s="1" t="s">
        <v>955</v>
      </c>
      <c r="B138" s="2" t="s">
        <v>952</v>
      </c>
      <c r="C138" s="168">
        <v>0</v>
      </c>
      <c r="D138" s="12">
        <v>0</v>
      </c>
      <c r="E138" s="12">
        <f>E139+E140</f>
        <v>1.1399999999999999</v>
      </c>
      <c r="F138" s="15"/>
      <c r="G138" s="34"/>
    </row>
    <row r="139" spans="1:7" ht="109.2" x14ac:dyDescent="0.3">
      <c r="A139" s="1" t="s">
        <v>993</v>
      </c>
      <c r="B139" s="2" t="s">
        <v>992</v>
      </c>
      <c r="C139" s="168">
        <v>0</v>
      </c>
      <c r="D139" s="12">
        <v>0</v>
      </c>
      <c r="E139" s="12">
        <v>0.01</v>
      </c>
      <c r="F139" s="15"/>
      <c r="G139" s="34"/>
    </row>
    <row r="140" spans="1:7" ht="109.2" x14ac:dyDescent="0.3">
      <c r="A140" s="1" t="s">
        <v>956</v>
      </c>
      <c r="B140" s="2" t="s">
        <v>953</v>
      </c>
      <c r="C140" s="168">
        <v>0</v>
      </c>
      <c r="D140" s="12">
        <v>0</v>
      </c>
      <c r="E140" s="12">
        <v>1.1299999999999999</v>
      </c>
      <c r="F140" s="15"/>
      <c r="G140" s="34"/>
    </row>
    <row r="141" spans="1:7" x14ac:dyDescent="0.3">
      <c r="A141" s="1" t="s">
        <v>230</v>
      </c>
      <c r="B141" s="2" t="s">
        <v>94</v>
      </c>
      <c r="C141" s="168">
        <f>C142</f>
        <v>9959245.9199999999</v>
      </c>
      <c r="D141" s="12">
        <f>D142</f>
        <v>6811000</v>
      </c>
      <c r="E141" s="12">
        <f>E142</f>
        <v>3665250</v>
      </c>
      <c r="F141" s="15">
        <f t="shared" si="5"/>
        <v>53.813683746880045</v>
      </c>
      <c r="G141" s="34">
        <f t="shared" si="14"/>
        <v>36.802485142369093</v>
      </c>
    </row>
    <row r="142" spans="1:7" ht="37.200000000000003" customHeight="1" x14ac:dyDescent="0.3">
      <c r="A142" s="1" t="s">
        <v>231</v>
      </c>
      <c r="B142" s="2" t="s">
        <v>95</v>
      </c>
      <c r="C142" s="168">
        <f>C143</f>
        <v>9959245.9199999999</v>
      </c>
      <c r="D142" s="12">
        <f>D143</f>
        <v>6811000</v>
      </c>
      <c r="E142" s="12">
        <f>E143</f>
        <v>3665250</v>
      </c>
      <c r="F142" s="15">
        <f t="shared" si="5"/>
        <v>53.813683746880045</v>
      </c>
      <c r="G142" s="34">
        <f t="shared" si="14"/>
        <v>36.802485142369093</v>
      </c>
    </row>
    <row r="143" spans="1:7" ht="46.8" x14ac:dyDescent="0.3">
      <c r="A143" s="1" t="s">
        <v>232</v>
      </c>
      <c r="B143" s="2" t="s">
        <v>96</v>
      </c>
      <c r="C143" s="168">
        <v>9959245.9199999999</v>
      </c>
      <c r="D143" s="12">
        <v>6811000</v>
      </c>
      <c r="E143" s="12">
        <v>3665250</v>
      </c>
      <c r="F143" s="15">
        <f t="shared" si="5"/>
        <v>53.813683746880045</v>
      </c>
      <c r="G143" s="34">
        <f t="shared" si="14"/>
        <v>36.802485142369093</v>
      </c>
    </row>
    <row r="144" spans="1:7" ht="62.4" x14ac:dyDescent="0.3">
      <c r="A144" s="1" t="s">
        <v>233</v>
      </c>
      <c r="B144" s="2" t="s">
        <v>97</v>
      </c>
      <c r="C144" s="168">
        <f>C145</f>
        <v>1172136.05</v>
      </c>
      <c r="D144" s="12">
        <f>D145</f>
        <v>683000</v>
      </c>
      <c r="E144" s="12">
        <f>E145</f>
        <v>1795400.03</v>
      </c>
      <c r="F144" s="15">
        <f t="shared" si="5"/>
        <v>262.86969692532944</v>
      </c>
      <c r="G144" s="34">
        <f t="shared" si="14"/>
        <v>153.173347923221</v>
      </c>
    </row>
    <row r="145" spans="1:7" ht="62.4" x14ac:dyDescent="0.3">
      <c r="A145" s="1" t="s">
        <v>234</v>
      </c>
      <c r="B145" s="2" t="s">
        <v>98</v>
      </c>
      <c r="C145" s="168">
        <f>C146</f>
        <v>1172136.05</v>
      </c>
      <c r="D145" s="12">
        <f>D146</f>
        <v>683000</v>
      </c>
      <c r="E145" s="12">
        <f>E146</f>
        <v>1795400.03</v>
      </c>
      <c r="F145" s="15">
        <f t="shared" si="5"/>
        <v>262.86969692532944</v>
      </c>
      <c r="G145" s="34">
        <f t="shared" si="14"/>
        <v>153.173347923221</v>
      </c>
    </row>
    <row r="146" spans="1:7" ht="78" x14ac:dyDescent="0.3">
      <c r="A146" s="1" t="s">
        <v>235</v>
      </c>
      <c r="B146" s="2" t="s">
        <v>99</v>
      </c>
      <c r="C146" s="168">
        <v>1172136.05</v>
      </c>
      <c r="D146" s="12">
        <v>683000</v>
      </c>
      <c r="E146" s="12">
        <v>1795400.03</v>
      </c>
      <c r="F146" s="15">
        <f t="shared" si="5"/>
        <v>262.86969692532944</v>
      </c>
      <c r="G146" s="34">
        <f t="shared" si="14"/>
        <v>153.173347923221</v>
      </c>
    </row>
    <row r="147" spans="1:7" x14ac:dyDescent="0.3">
      <c r="A147" s="17" t="s">
        <v>236</v>
      </c>
      <c r="B147" s="18" t="s">
        <v>100</v>
      </c>
      <c r="C147" s="167">
        <f>C148+C155+C161</f>
        <v>333751940.24000007</v>
      </c>
      <c r="D147" s="11">
        <f>D148+D155+D161</f>
        <v>365124740</v>
      </c>
      <c r="E147" s="11">
        <f>E148+E155+E161</f>
        <v>252572323.28000003</v>
      </c>
      <c r="F147" s="16">
        <f t="shared" si="5"/>
        <v>69.174256250069504</v>
      </c>
      <c r="G147" s="89">
        <f t="shared" si="14"/>
        <v>75.676660665515826</v>
      </c>
    </row>
    <row r="148" spans="1:7" x14ac:dyDescent="0.3">
      <c r="A148" s="1" t="s">
        <v>237</v>
      </c>
      <c r="B148" s="2" t="s">
        <v>101</v>
      </c>
      <c r="C148" s="27">
        <f t="shared" ref="C148:D148" si="15">C149+C150+C151+C154</f>
        <v>17053822.370000001</v>
      </c>
      <c r="D148" s="27">
        <f t="shared" si="15"/>
        <v>14084740</v>
      </c>
      <c r="E148" s="12">
        <f>E149+E150+E151+E154</f>
        <v>20680609.670000002</v>
      </c>
      <c r="F148" s="15">
        <f t="shared" si="5"/>
        <v>146.82990009045253</v>
      </c>
      <c r="G148" s="34">
        <f t="shared" si="14"/>
        <v>121.26671206790576</v>
      </c>
    </row>
    <row r="149" spans="1:7" ht="31.2" x14ac:dyDescent="0.3">
      <c r="A149" s="1" t="s">
        <v>238</v>
      </c>
      <c r="B149" s="2" t="s">
        <v>102</v>
      </c>
      <c r="C149" s="168">
        <v>3298756.92</v>
      </c>
      <c r="D149" s="12">
        <v>1134000</v>
      </c>
      <c r="E149" s="12">
        <v>3645021.02</v>
      </c>
      <c r="F149" s="15">
        <f t="shared" si="5"/>
        <v>321.43042504409169</v>
      </c>
      <c r="G149" s="34">
        <f t="shared" si="14"/>
        <v>110.49680556638286</v>
      </c>
    </row>
    <row r="150" spans="1:7" x14ac:dyDescent="0.3">
      <c r="A150" s="1" t="s">
        <v>239</v>
      </c>
      <c r="B150" s="2" t="s">
        <v>103</v>
      </c>
      <c r="C150" s="168">
        <v>2793435.57</v>
      </c>
      <c r="D150" s="12">
        <v>3159000</v>
      </c>
      <c r="E150" s="12">
        <v>1721894.09</v>
      </c>
      <c r="F150" s="15">
        <f t="shared" si="5"/>
        <v>54.507568534346319</v>
      </c>
      <c r="G150" s="34">
        <f t="shared" si="14"/>
        <v>61.640730450067274</v>
      </c>
    </row>
    <row r="151" spans="1:7" x14ac:dyDescent="0.3">
      <c r="A151" s="1" t="s">
        <v>240</v>
      </c>
      <c r="B151" s="2" t="s">
        <v>139</v>
      </c>
      <c r="C151" s="168">
        <f>C152+C153</f>
        <v>8988103.0700000003</v>
      </c>
      <c r="D151" s="12">
        <f>D152+D153</f>
        <v>9791740</v>
      </c>
      <c r="E151" s="12">
        <f>E152+E153</f>
        <v>11004857.15</v>
      </c>
      <c r="F151" s="15">
        <f t="shared" si="5"/>
        <v>112.3891887447992</v>
      </c>
      <c r="G151" s="34">
        <f t="shared" si="14"/>
        <v>122.43803908670576</v>
      </c>
    </row>
    <row r="152" spans="1:7" x14ac:dyDescent="0.3">
      <c r="A152" s="1" t="s">
        <v>241</v>
      </c>
      <c r="B152" s="2" t="s">
        <v>140</v>
      </c>
      <c r="C152" s="168">
        <v>4988635.0199999996</v>
      </c>
      <c r="D152" s="12">
        <v>4297230</v>
      </c>
      <c r="E152" s="12">
        <v>4150508.33</v>
      </c>
      <c r="F152" s="15">
        <f t="shared" si="5"/>
        <v>96.585668674937111</v>
      </c>
      <c r="G152" s="34">
        <f t="shared" si="14"/>
        <v>83.19927822661198</v>
      </c>
    </row>
    <row r="153" spans="1:7" x14ac:dyDescent="0.3">
      <c r="A153" s="1" t="s">
        <v>346</v>
      </c>
      <c r="B153" s="2" t="s">
        <v>347</v>
      </c>
      <c r="C153" s="168">
        <v>3999468.05</v>
      </c>
      <c r="D153" s="12">
        <v>5494510</v>
      </c>
      <c r="E153" s="12">
        <v>6854348.8200000003</v>
      </c>
      <c r="F153" s="15">
        <f t="shared" si="5"/>
        <v>124.7490462297821</v>
      </c>
      <c r="G153" s="34">
        <f t="shared" si="14"/>
        <v>171.38151209884026</v>
      </c>
    </row>
    <row r="154" spans="1:7" ht="31.2" x14ac:dyDescent="0.3">
      <c r="A154" s="1" t="s">
        <v>702</v>
      </c>
      <c r="B154" s="2" t="s">
        <v>703</v>
      </c>
      <c r="C154" s="168">
        <v>1973526.81</v>
      </c>
      <c r="D154" s="12">
        <v>0</v>
      </c>
      <c r="E154" s="12">
        <v>4308837.41</v>
      </c>
      <c r="F154" s="15"/>
      <c r="G154" s="34">
        <f t="shared" si="14"/>
        <v>218.33184065029246</v>
      </c>
    </row>
    <row r="155" spans="1:7" x14ac:dyDescent="0.3">
      <c r="A155" s="1" t="s">
        <v>242</v>
      </c>
      <c r="B155" s="2" t="s">
        <v>104</v>
      </c>
      <c r="C155" s="168">
        <f>C156+C158+C159</f>
        <v>337818.79000000004</v>
      </c>
      <c r="D155" s="12">
        <f>D156+D158+D159</f>
        <v>2610000</v>
      </c>
      <c r="E155" s="12">
        <f>E156+E158+E159</f>
        <v>7643395.2800000003</v>
      </c>
      <c r="F155" s="15">
        <f t="shared" si="5"/>
        <v>292.85039386973182</v>
      </c>
      <c r="G155" s="34">
        <f t="shared" si="14"/>
        <v>2262.5725703416319</v>
      </c>
    </row>
    <row r="156" spans="1:7" ht="46.8" x14ac:dyDescent="0.3">
      <c r="A156" s="1" t="s">
        <v>243</v>
      </c>
      <c r="B156" s="2" t="s">
        <v>105</v>
      </c>
      <c r="C156" s="168">
        <f>C157</f>
        <v>199514.28</v>
      </c>
      <c r="D156" s="12">
        <f>D157</f>
        <v>2200000</v>
      </c>
      <c r="E156" s="12">
        <f>E157</f>
        <v>7214927.0800000001</v>
      </c>
      <c r="F156" s="15">
        <f t="shared" si="5"/>
        <v>327.95123090909095</v>
      </c>
      <c r="G156" s="34">
        <f t="shared" si="14"/>
        <v>3616.2459549261334</v>
      </c>
    </row>
    <row r="157" spans="1:7" ht="46.8" x14ac:dyDescent="0.3">
      <c r="A157" s="1" t="s">
        <v>244</v>
      </c>
      <c r="B157" s="2" t="s">
        <v>106</v>
      </c>
      <c r="C157" s="168">
        <v>199514.28</v>
      </c>
      <c r="D157" s="12">
        <v>2200000</v>
      </c>
      <c r="E157" s="12">
        <v>7214927.0800000001</v>
      </c>
      <c r="F157" s="15">
        <f t="shared" si="5"/>
        <v>327.95123090909095</v>
      </c>
      <c r="G157" s="34">
        <f t="shared" si="14"/>
        <v>3616.2459549261334</v>
      </c>
    </row>
    <row r="158" spans="1:7" ht="31.2" x14ac:dyDescent="0.3">
      <c r="A158" s="1" t="s">
        <v>245</v>
      </c>
      <c r="B158" s="2" t="s">
        <v>107</v>
      </c>
      <c r="C158" s="168">
        <v>8304.51</v>
      </c>
      <c r="D158" s="12">
        <v>10000</v>
      </c>
      <c r="E158" s="12">
        <v>5818.2</v>
      </c>
      <c r="F158" s="15">
        <f t="shared" si="5"/>
        <v>58.182000000000002</v>
      </c>
      <c r="G158" s="34">
        <f t="shared" si="14"/>
        <v>70.060726039224463</v>
      </c>
    </row>
    <row r="159" spans="1:7" ht="46.8" x14ac:dyDescent="0.3">
      <c r="A159" s="1" t="s">
        <v>246</v>
      </c>
      <c r="B159" s="2" t="s">
        <v>557</v>
      </c>
      <c r="C159" s="168">
        <f>C160</f>
        <v>130000</v>
      </c>
      <c r="D159" s="12">
        <f>D160</f>
        <v>400000</v>
      </c>
      <c r="E159" s="12">
        <f>E160</f>
        <v>422650</v>
      </c>
      <c r="F159" s="15">
        <f t="shared" si="5"/>
        <v>105.66249999999999</v>
      </c>
      <c r="G159" s="34">
        <f t="shared" si="14"/>
        <v>325.11538461538458</v>
      </c>
    </row>
    <row r="160" spans="1:7" ht="93.6" x14ac:dyDescent="0.3">
      <c r="A160" s="1" t="s">
        <v>247</v>
      </c>
      <c r="B160" s="2" t="s">
        <v>558</v>
      </c>
      <c r="C160" s="168">
        <v>130000</v>
      </c>
      <c r="D160" s="12">
        <v>400000</v>
      </c>
      <c r="E160" s="12">
        <v>422650</v>
      </c>
      <c r="F160" s="15">
        <f t="shared" ref="F160:F244" si="16">E160/D160*100</f>
        <v>105.66249999999999</v>
      </c>
      <c r="G160" s="34">
        <f t="shared" si="14"/>
        <v>325.11538461538458</v>
      </c>
    </row>
    <row r="161" spans="1:7" x14ac:dyDescent="0.3">
      <c r="A161" s="1" t="s">
        <v>248</v>
      </c>
      <c r="B161" s="2" t="s">
        <v>108</v>
      </c>
      <c r="C161" s="168">
        <f>C162</f>
        <v>316360299.08000004</v>
      </c>
      <c r="D161" s="12">
        <f>D162</f>
        <v>348430000</v>
      </c>
      <c r="E161" s="12">
        <f>E162</f>
        <v>224248318.33000001</v>
      </c>
      <c r="F161" s="15">
        <f t="shared" si="16"/>
        <v>64.359647082627788</v>
      </c>
      <c r="G161" s="34">
        <f t="shared" si="14"/>
        <v>70.883836872746457</v>
      </c>
    </row>
    <row r="162" spans="1:7" x14ac:dyDescent="0.3">
      <c r="A162" s="1" t="s">
        <v>249</v>
      </c>
      <c r="B162" s="2" t="s">
        <v>109</v>
      </c>
      <c r="C162" s="168">
        <f>SUM(C163:C165)</f>
        <v>316360299.08000004</v>
      </c>
      <c r="D162" s="12">
        <f>SUM(D163:D165)</f>
        <v>348430000</v>
      </c>
      <c r="E162" s="12">
        <f>SUM(E163:E165)</f>
        <v>224248318.33000001</v>
      </c>
      <c r="F162" s="15">
        <f t="shared" si="16"/>
        <v>64.359647082627788</v>
      </c>
      <c r="G162" s="34">
        <f t="shared" si="14"/>
        <v>70.883836872746457</v>
      </c>
    </row>
    <row r="163" spans="1:7" ht="46.8" x14ac:dyDescent="0.3">
      <c r="A163" s="1" t="s">
        <v>250</v>
      </c>
      <c r="B163" s="2" t="s">
        <v>151</v>
      </c>
      <c r="C163" s="168">
        <v>481901.87</v>
      </c>
      <c r="D163" s="12">
        <v>1100000</v>
      </c>
      <c r="E163" s="12">
        <v>364247.19</v>
      </c>
      <c r="F163" s="15">
        <f t="shared" si="16"/>
        <v>33.113380909090914</v>
      </c>
      <c r="G163" s="34">
        <f t="shared" si="14"/>
        <v>75.585344792291437</v>
      </c>
    </row>
    <row r="164" spans="1:7" ht="31.2" x14ac:dyDescent="0.3">
      <c r="A164" s="1" t="s">
        <v>251</v>
      </c>
      <c r="B164" s="2" t="s">
        <v>110</v>
      </c>
      <c r="C164" s="168">
        <v>302728249.42000002</v>
      </c>
      <c r="D164" s="12">
        <v>331730000</v>
      </c>
      <c r="E164" s="12">
        <v>212843038.96000001</v>
      </c>
      <c r="F164" s="15">
        <f t="shared" si="16"/>
        <v>64.161528640762072</v>
      </c>
      <c r="G164" s="34">
        <f t="shared" si="14"/>
        <v>70.308284531684123</v>
      </c>
    </row>
    <row r="165" spans="1:7" ht="31.2" x14ac:dyDescent="0.3">
      <c r="A165" s="1" t="s">
        <v>252</v>
      </c>
      <c r="B165" s="2" t="s">
        <v>111</v>
      </c>
      <c r="C165" s="168">
        <v>13150147.789999999</v>
      </c>
      <c r="D165" s="12">
        <v>15600000</v>
      </c>
      <c r="E165" s="12">
        <v>11041032.18</v>
      </c>
      <c r="F165" s="15">
        <f t="shared" si="16"/>
        <v>70.775847307692302</v>
      </c>
      <c r="G165" s="34">
        <f t="shared" si="14"/>
        <v>83.961278278531054</v>
      </c>
    </row>
    <row r="166" spans="1:7" ht="31.2" x14ac:dyDescent="0.3">
      <c r="A166" s="17" t="s">
        <v>253</v>
      </c>
      <c r="B166" s="18" t="s">
        <v>112</v>
      </c>
      <c r="C166" s="167">
        <f>C167+C175</f>
        <v>49957157</v>
      </c>
      <c r="D166" s="11">
        <f>D167+D175</f>
        <v>54452000</v>
      </c>
      <c r="E166" s="11">
        <f>E167+E175</f>
        <v>54178060.410000004</v>
      </c>
      <c r="F166" s="16">
        <f t="shared" si="16"/>
        <v>99.496915466833187</v>
      </c>
      <c r="G166" s="89">
        <f t="shared" si="14"/>
        <v>108.44904646995826</v>
      </c>
    </row>
    <row r="167" spans="1:7" x14ac:dyDescent="0.3">
      <c r="A167" s="1" t="s">
        <v>254</v>
      </c>
      <c r="B167" s="2" t="s">
        <v>113</v>
      </c>
      <c r="C167" s="168">
        <f>C171+C173+C168+C169+C170</f>
        <v>3833931.22</v>
      </c>
      <c r="D167" s="12">
        <f>D171+D173+D168+D169+D170</f>
        <v>8280000</v>
      </c>
      <c r="E167" s="12">
        <f>E171+E173+E168+E169+E170</f>
        <v>6706029.9199999999</v>
      </c>
      <c r="F167" s="15">
        <f t="shared" si="16"/>
        <v>80.990699516908222</v>
      </c>
      <c r="G167" s="34">
        <f t="shared" si="14"/>
        <v>174.91262975760947</v>
      </c>
    </row>
    <row r="168" spans="1:7" ht="46.8" x14ac:dyDescent="0.3">
      <c r="A168" s="1" t="s">
        <v>255</v>
      </c>
      <c r="B168" s="2" t="s">
        <v>114</v>
      </c>
      <c r="C168" s="168">
        <v>1900</v>
      </c>
      <c r="D168" s="12">
        <v>2000</v>
      </c>
      <c r="E168" s="12">
        <v>3400</v>
      </c>
      <c r="F168" s="15">
        <f t="shared" si="16"/>
        <v>170</v>
      </c>
      <c r="G168" s="34">
        <f t="shared" si="14"/>
        <v>178.94736842105263</v>
      </c>
    </row>
    <row r="169" spans="1:7" ht="31.2" x14ac:dyDescent="0.3">
      <c r="A169" s="1" t="s">
        <v>256</v>
      </c>
      <c r="B169" s="2" t="s">
        <v>115</v>
      </c>
      <c r="C169" s="168">
        <v>0</v>
      </c>
      <c r="D169" s="12">
        <v>0</v>
      </c>
      <c r="E169" s="12">
        <v>1612587.75</v>
      </c>
      <c r="F169" s="15"/>
      <c r="G169" s="34"/>
    </row>
    <row r="170" spans="1:7" ht="19.5" customHeight="1" x14ac:dyDescent="0.3">
      <c r="A170" s="1" t="s">
        <v>348</v>
      </c>
      <c r="B170" s="2" t="s">
        <v>349</v>
      </c>
      <c r="C170" s="168">
        <v>750</v>
      </c>
      <c r="D170" s="12">
        <v>1000</v>
      </c>
      <c r="E170" s="12">
        <v>50</v>
      </c>
      <c r="F170" s="15">
        <f t="shared" si="16"/>
        <v>5</v>
      </c>
      <c r="G170" s="34">
        <f t="shared" si="14"/>
        <v>6.666666666666667</v>
      </c>
    </row>
    <row r="171" spans="1:7" ht="31.2" x14ac:dyDescent="0.3">
      <c r="A171" s="1" t="s">
        <v>257</v>
      </c>
      <c r="B171" s="2" t="s">
        <v>116</v>
      </c>
      <c r="C171" s="168">
        <f>C172</f>
        <v>31550</v>
      </c>
      <c r="D171" s="12">
        <f>D172</f>
        <v>70000</v>
      </c>
      <c r="E171" s="12">
        <f>E172</f>
        <v>119450</v>
      </c>
      <c r="F171" s="15">
        <f t="shared" si="16"/>
        <v>170.64285714285714</v>
      </c>
      <c r="G171" s="34">
        <f t="shared" si="14"/>
        <v>378.60538827258318</v>
      </c>
    </row>
    <row r="172" spans="1:7" ht="64.8" customHeight="1" x14ac:dyDescent="0.3">
      <c r="A172" s="1" t="s">
        <v>258</v>
      </c>
      <c r="B172" s="2" t="s">
        <v>117</v>
      </c>
      <c r="C172" s="168">
        <v>31550</v>
      </c>
      <c r="D172" s="12">
        <v>70000</v>
      </c>
      <c r="E172" s="12">
        <v>119450</v>
      </c>
      <c r="F172" s="15">
        <f t="shared" si="16"/>
        <v>170.64285714285714</v>
      </c>
      <c r="G172" s="34">
        <f t="shared" si="14"/>
        <v>378.60538827258318</v>
      </c>
    </row>
    <row r="173" spans="1:7" x14ac:dyDescent="0.3">
      <c r="A173" s="1" t="s">
        <v>259</v>
      </c>
      <c r="B173" s="2" t="s">
        <v>118</v>
      </c>
      <c r="C173" s="168">
        <f>C174</f>
        <v>3799731.22</v>
      </c>
      <c r="D173" s="12">
        <f>D174</f>
        <v>8207000</v>
      </c>
      <c r="E173" s="12">
        <f>E174</f>
        <v>4970542.17</v>
      </c>
      <c r="F173" s="15">
        <f t="shared" si="16"/>
        <v>60.564666382356528</v>
      </c>
      <c r="G173" s="34">
        <f t="shared" si="14"/>
        <v>130.81299392539665</v>
      </c>
    </row>
    <row r="174" spans="1:7" ht="31.2" x14ac:dyDescent="0.3">
      <c r="A174" s="1" t="s">
        <v>260</v>
      </c>
      <c r="B174" s="2" t="s">
        <v>119</v>
      </c>
      <c r="C174" s="168">
        <v>3799731.22</v>
      </c>
      <c r="D174" s="12">
        <v>8207000</v>
      </c>
      <c r="E174" s="12">
        <v>4970542.17</v>
      </c>
      <c r="F174" s="15">
        <f t="shared" si="16"/>
        <v>60.564666382356528</v>
      </c>
      <c r="G174" s="34">
        <f t="shared" si="14"/>
        <v>130.81299392539665</v>
      </c>
    </row>
    <row r="175" spans="1:7" x14ac:dyDescent="0.3">
      <c r="A175" s="1" t="s">
        <v>261</v>
      </c>
      <c r="B175" s="2" t="s">
        <v>120</v>
      </c>
      <c r="C175" s="168">
        <f>C176+C177+C179</f>
        <v>46123225.780000001</v>
      </c>
      <c r="D175" s="12">
        <f>D177+D179</f>
        <v>46172000</v>
      </c>
      <c r="E175" s="12">
        <f>E177+E179</f>
        <v>47472030.490000002</v>
      </c>
      <c r="F175" s="15">
        <f t="shared" si="16"/>
        <v>102.81562524906872</v>
      </c>
      <c r="G175" s="34">
        <f t="shared" si="14"/>
        <v>102.92435034018126</v>
      </c>
    </row>
    <row r="176" spans="1:7" s="217" customFormat="1" ht="31.2" x14ac:dyDescent="0.3">
      <c r="A176" s="221" t="s">
        <v>1027</v>
      </c>
      <c r="B176" s="222" t="s">
        <v>1028</v>
      </c>
      <c r="C176" s="218">
        <v>118997.07</v>
      </c>
      <c r="D176" s="218">
        <v>0</v>
      </c>
      <c r="E176" s="218">
        <v>0</v>
      </c>
      <c r="F176" s="220"/>
      <c r="G176" s="34">
        <f t="shared" si="14"/>
        <v>0</v>
      </c>
    </row>
    <row r="177" spans="1:7" ht="31.2" x14ac:dyDescent="0.3">
      <c r="A177" s="1" t="s">
        <v>350</v>
      </c>
      <c r="B177" s="2" t="s">
        <v>352</v>
      </c>
      <c r="C177" s="168">
        <f>C178</f>
        <v>5484010.0800000001</v>
      </c>
      <c r="D177" s="12">
        <f>D178</f>
        <v>7795000</v>
      </c>
      <c r="E177" s="12">
        <f>E178</f>
        <v>6188081.1799999997</v>
      </c>
      <c r="F177" s="15">
        <f t="shared" si="16"/>
        <v>79.385262091084016</v>
      </c>
      <c r="G177" s="34">
        <f t="shared" si="14"/>
        <v>112.83861790421798</v>
      </c>
    </row>
    <row r="178" spans="1:7" ht="31.2" x14ac:dyDescent="0.3">
      <c r="A178" s="1" t="s">
        <v>351</v>
      </c>
      <c r="B178" s="2" t="s">
        <v>353</v>
      </c>
      <c r="C178" s="168">
        <v>5484010.0800000001</v>
      </c>
      <c r="D178" s="12">
        <v>7795000</v>
      </c>
      <c r="E178" s="12">
        <v>6188081.1799999997</v>
      </c>
      <c r="F178" s="15">
        <f t="shared" si="16"/>
        <v>79.385262091084016</v>
      </c>
      <c r="G178" s="34">
        <f t="shared" si="14"/>
        <v>112.83861790421798</v>
      </c>
    </row>
    <row r="179" spans="1:7" x14ac:dyDescent="0.3">
      <c r="A179" s="1" t="s">
        <v>262</v>
      </c>
      <c r="B179" s="2" t="s">
        <v>121</v>
      </c>
      <c r="C179" s="168">
        <f>C180</f>
        <v>40520218.630000003</v>
      </c>
      <c r="D179" s="12">
        <f>D180</f>
        <v>38377000</v>
      </c>
      <c r="E179" s="12">
        <f>E180</f>
        <v>41283949.310000002</v>
      </c>
      <c r="F179" s="15">
        <f t="shared" si="16"/>
        <v>107.57471743492198</v>
      </c>
      <c r="G179" s="34">
        <f t="shared" si="14"/>
        <v>101.88481381843917</v>
      </c>
    </row>
    <row r="180" spans="1:7" ht="18" customHeight="1" x14ac:dyDescent="0.3">
      <c r="A180" s="1" t="s">
        <v>263</v>
      </c>
      <c r="B180" s="2" t="s">
        <v>122</v>
      </c>
      <c r="C180" s="168">
        <v>40520218.630000003</v>
      </c>
      <c r="D180" s="12">
        <v>38377000</v>
      </c>
      <c r="E180" s="12">
        <v>41283949.310000002</v>
      </c>
      <c r="F180" s="15">
        <f t="shared" si="16"/>
        <v>107.57471743492198</v>
      </c>
      <c r="G180" s="34">
        <f t="shared" si="14"/>
        <v>101.88481381843917</v>
      </c>
    </row>
    <row r="181" spans="1:7" ht="31.2" x14ac:dyDescent="0.3">
      <c r="A181" s="17" t="s">
        <v>264</v>
      </c>
      <c r="B181" s="18" t="s">
        <v>123</v>
      </c>
      <c r="C181" s="167">
        <f>C182+C189</f>
        <v>52680731.850000001</v>
      </c>
      <c r="D181" s="11">
        <f>D182+D189</f>
        <v>6554000</v>
      </c>
      <c r="E181" s="11">
        <f>E182+E189</f>
        <v>9203288.3399999999</v>
      </c>
      <c r="F181" s="16">
        <f t="shared" si="16"/>
        <v>140.42246475434851</v>
      </c>
      <c r="G181" s="89">
        <f t="shared" si="14"/>
        <v>17.469932585987795</v>
      </c>
    </row>
    <row r="182" spans="1:7" ht="62.4" x14ac:dyDescent="0.3">
      <c r="A182" s="1" t="s">
        <v>265</v>
      </c>
      <c r="B182" s="2" t="s">
        <v>124</v>
      </c>
      <c r="C182" s="168">
        <f>C183+C186</f>
        <v>16005751.18</v>
      </c>
      <c r="D182" s="12">
        <f>D183+D186</f>
        <v>554000</v>
      </c>
      <c r="E182" s="12">
        <f>E183+E186</f>
        <v>2047340.87</v>
      </c>
      <c r="F182" s="15">
        <f t="shared" si="16"/>
        <v>369.55611371841155</v>
      </c>
      <c r="G182" s="34">
        <f t="shared" si="14"/>
        <v>12.791282626948847</v>
      </c>
    </row>
    <row r="183" spans="1:7" ht="84" customHeight="1" x14ac:dyDescent="0.3">
      <c r="A183" s="1" t="s">
        <v>561</v>
      </c>
      <c r="B183" s="2" t="s">
        <v>559</v>
      </c>
      <c r="C183" s="168">
        <f>C184+C185</f>
        <v>14423487.98</v>
      </c>
      <c r="D183" s="12">
        <f>D184+D185</f>
        <v>454000</v>
      </c>
      <c r="E183" s="12">
        <f>E184+E185</f>
        <v>944461.25</v>
      </c>
      <c r="F183" s="15">
        <f t="shared" si="16"/>
        <v>208.03111233480175</v>
      </c>
      <c r="G183" s="34">
        <f t="shared" si="14"/>
        <v>6.5480780467915638</v>
      </c>
    </row>
    <row r="184" spans="1:7" ht="82.8" customHeight="1" x14ac:dyDescent="0.3">
      <c r="A184" s="1" t="s">
        <v>562</v>
      </c>
      <c r="B184" s="2" t="s">
        <v>560</v>
      </c>
      <c r="C184" s="168">
        <v>14383244.73</v>
      </c>
      <c r="D184" s="12">
        <v>454000</v>
      </c>
      <c r="E184" s="12">
        <v>858061.25</v>
      </c>
      <c r="F184" s="15">
        <f t="shared" si="16"/>
        <v>189.00027533039648</v>
      </c>
      <c r="G184" s="34">
        <f t="shared" si="14"/>
        <v>5.9657001330881201</v>
      </c>
    </row>
    <row r="185" spans="1:7" ht="46.8" x14ac:dyDescent="0.3">
      <c r="A185" s="1" t="s">
        <v>612</v>
      </c>
      <c r="B185" s="2" t="s">
        <v>613</v>
      </c>
      <c r="C185" s="168">
        <v>40243.25</v>
      </c>
      <c r="D185" s="12">
        <v>0</v>
      </c>
      <c r="E185" s="12">
        <v>86400</v>
      </c>
      <c r="F185" s="15"/>
      <c r="G185" s="34">
        <f t="shared" si="14"/>
        <v>214.69438974237914</v>
      </c>
    </row>
    <row r="186" spans="1:7" ht="81" customHeight="1" x14ac:dyDescent="0.3">
      <c r="A186" s="1" t="s">
        <v>266</v>
      </c>
      <c r="B186" s="2" t="s">
        <v>125</v>
      </c>
      <c r="C186" s="168">
        <f>C187</f>
        <v>1582263.2</v>
      </c>
      <c r="D186" s="12">
        <f>D187</f>
        <v>100000</v>
      </c>
      <c r="E186" s="12">
        <f>E187+E188</f>
        <v>1102879.6200000001</v>
      </c>
      <c r="F186" s="15">
        <f t="shared" si="16"/>
        <v>1102.8796199999999</v>
      </c>
      <c r="G186" s="34">
        <f t="shared" si="14"/>
        <v>69.702665144458905</v>
      </c>
    </row>
    <row r="187" spans="1:7" ht="78" x14ac:dyDescent="0.3">
      <c r="A187" s="1" t="s">
        <v>267</v>
      </c>
      <c r="B187" s="2" t="s">
        <v>126</v>
      </c>
      <c r="C187" s="168">
        <v>1582263.2</v>
      </c>
      <c r="D187" s="12">
        <v>100000</v>
      </c>
      <c r="E187" s="12">
        <v>1039816.62</v>
      </c>
      <c r="F187" s="15">
        <f t="shared" si="16"/>
        <v>1039.8166200000001</v>
      </c>
      <c r="G187" s="34">
        <f t="shared" si="14"/>
        <v>65.71704505293431</v>
      </c>
    </row>
    <row r="188" spans="1:7" ht="78" x14ac:dyDescent="0.3">
      <c r="A188" s="223" t="s">
        <v>1029</v>
      </c>
      <c r="B188" s="2" t="s">
        <v>957</v>
      </c>
      <c r="C188" s="168">
        <v>0</v>
      </c>
      <c r="D188" s="12">
        <v>0</v>
      </c>
      <c r="E188" s="12">
        <v>63063</v>
      </c>
      <c r="F188" s="15"/>
      <c r="G188" s="34"/>
    </row>
    <row r="189" spans="1:7" ht="31.2" x14ac:dyDescent="0.3">
      <c r="A189" s="1" t="s">
        <v>268</v>
      </c>
      <c r="B189" s="2" t="s">
        <v>127</v>
      </c>
      <c r="C189" s="168">
        <f>C190</f>
        <v>36674980.670000002</v>
      </c>
      <c r="D189" s="12">
        <f>D190</f>
        <v>6000000</v>
      </c>
      <c r="E189" s="12">
        <f>E190</f>
        <v>7155947.4699999997</v>
      </c>
      <c r="F189" s="15">
        <f t="shared" si="16"/>
        <v>119.26579116666667</v>
      </c>
      <c r="G189" s="34">
        <f t="shared" si="14"/>
        <v>19.511796159864208</v>
      </c>
    </row>
    <row r="190" spans="1:7" ht="46.8" x14ac:dyDescent="0.3">
      <c r="A190" s="1" t="s">
        <v>269</v>
      </c>
      <c r="B190" s="2" t="s">
        <v>128</v>
      </c>
      <c r="C190" s="168">
        <f>C191</f>
        <v>36674980.670000002</v>
      </c>
      <c r="D190" s="12">
        <f>D191</f>
        <v>6000000</v>
      </c>
      <c r="E190" s="12">
        <f>E191</f>
        <v>7155947.4699999997</v>
      </c>
      <c r="F190" s="15">
        <f t="shared" si="16"/>
        <v>119.26579116666667</v>
      </c>
      <c r="G190" s="34">
        <f t="shared" si="14"/>
        <v>19.511796159864208</v>
      </c>
    </row>
    <row r="191" spans="1:7" ht="46.8" x14ac:dyDescent="0.3">
      <c r="A191" s="1" t="s">
        <v>270</v>
      </c>
      <c r="B191" s="2" t="s">
        <v>129</v>
      </c>
      <c r="C191" s="168">
        <v>36674980.670000002</v>
      </c>
      <c r="D191" s="12">
        <v>6000000</v>
      </c>
      <c r="E191" s="12">
        <v>7155947.4699999997</v>
      </c>
      <c r="F191" s="15">
        <f t="shared" si="16"/>
        <v>119.26579116666667</v>
      </c>
      <c r="G191" s="34">
        <f t="shared" si="14"/>
        <v>19.511796159864208</v>
      </c>
    </row>
    <row r="192" spans="1:7" x14ac:dyDescent="0.3">
      <c r="A192" s="17" t="s">
        <v>271</v>
      </c>
      <c r="B192" s="18" t="s">
        <v>130</v>
      </c>
      <c r="C192" s="167">
        <f>C193+C195</f>
        <v>164768.5</v>
      </c>
      <c r="D192" s="11">
        <f>D193+D195</f>
        <v>1044180</v>
      </c>
      <c r="E192" s="11">
        <f>E193+E195</f>
        <v>797118.5</v>
      </c>
      <c r="F192" s="16">
        <f t="shared" si="16"/>
        <v>76.339184814878664</v>
      </c>
      <c r="G192" s="89">
        <f t="shared" si="14"/>
        <v>483.78088044741565</v>
      </c>
    </row>
    <row r="193" spans="1:7" ht="31.2" x14ac:dyDescent="0.3">
      <c r="A193" s="1" t="s">
        <v>272</v>
      </c>
      <c r="B193" s="2" t="s">
        <v>131</v>
      </c>
      <c r="C193" s="168">
        <f>C194</f>
        <v>71350</v>
      </c>
      <c r="D193" s="12">
        <f>D194</f>
        <v>110000</v>
      </c>
      <c r="E193" s="12">
        <f>E194</f>
        <v>703700</v>
      </c>
      <c r="F193" s="15">
        <f t="shared" si="16"/>
        <v>639.72727272727275</v>
      </c>
      <c r="G193" s="34">
        <f t="shared" si="14"/>
        <v>986.26489138051863</v>
      </c>
    </row>
    <row r="194" spans="1:7" ht="31.2" x14ac:dyDescent="0.3">
      <c r="A194" s="1" t="s">
        <v>273</v>
      </c>
      <c r="B194" s="2" t="s">
        <v>132</v>
      </c>
      <c r="C194" s="168">
        <v>71350</v>
      </c>
      <c r="D194" s="12">
        <v>110000</v>
      </c>
      <c r="E194" s="12">
        <v>703700</v>
      </c>
      <c r="F194" s="15">
        <f t="shared" si="16"/>
        <v>639.72727272727275</v>
      </c>
      <c r="G194" s="34">
        <f t="shared" si="14"/>
        <v>986.26489138051863</v>
      </c>
    </row>
    <row r="195" spans="1:7" ht="46.8" x14ac:dyDescent="0.3">
      <c r="A195" s="1" t="s">
        <v>704</v>
      </c>
      <c r="B195" s="2" t="s">
        <v>706</v>
      </c>
      <c r="C195" s="168">
        <f>C196</f>
        <v>93418.5</v>
      </c>
      <c r="D195" s="12">
        <f>D196</f>
        <v>934180</v>
      </c>
      <c r="E195" s="12">
        <f>E196</f>
        <v>93418.5</v>
      </c>
      <c r="F195" s="15">
        <f t="shared" si="16"/>
        <v>10.000053522875676</v>
      </c>
      <c r="G195" s="34">
        <f t="shared" si="14"/>
        <v>100</v>
      </c>
    </row>
    <row r="196" spans="1:7" ht="78" x14ac:dyDescent="0.3">
      <c r="A196" s="1" t="s">
        <v>705</v>
      </c>
      <c r="B196" s="2" t="s">
        <v>707</v>
      </c>
      <c r="C196" s="168">
        <v>93418.5</v>
      </c>
      <c r="D196" s="12">
        <v>934180</v>
      </c>
      <c r="E196" s="12">
        <v>93418.5</v>
      </c>
      <c r="F196" s="15">
        <f t="shared" si="16"/>
        <v>10.000053522875676</v>
      </c>
      <c r="G196" s="34">
        <f t="shared" si="14"/>
        <v>100</v>
      </c>
    </row>
    <row r="197" spans="1:7" x14ac:dyDescent="0.3">
      <c r="A197" s="17" t="s">
        <v>274</v>
      </c>
      <c r="B197" s="18" t="s">
        <v>133</v>
      </c>
      <c r="C197" s="167">
        <f>C198+C220+C222+C231+C233+C241+C244</f>
        <v>426078177.62999994</v>
      </c>
      <c r="D197" s="11">
        <f>D198+D220+D222+D233+D241+D244</f>
        <v>607630940</v>
      </c>
      <c r="E197" s="11">
        <f>E198+E220+E222+E233+E241+E244</f>
        <v>500012624.71999991</v>
      </c>
      <c r="F197" s="16">
        <f t="shared" si="16"/>
        <v>82.288868423981171</v>
      </c>
      <c r="G197" s="89">
        <f t="shared" ref="G197:G260" si="17">E197/C197*100</f>
        <v>117.35231959103139</v>
      </c>
    </row>
    <row r="198" spans="1:7" ht="31.2" x14ac:dyDescent="0.3">
      <c r="A198" s="1" t="s">
        <v>461</v>
      </c>
      <c r="B198" s="2" t="s">
        <v>460</v>
      </c>
      <c r="C198" s="168">
        <f>C199+C201+C203+C205+C207+C210+C212+C214+C216+C218</f>
        <v>411190904.53999996</v>
      </c>
      <c r="D198" s="12">
        <f>D199+D201+D203+D205+D207+D210+D212+D214+D216+D218</f>
        <v>441691940</v>
      </c>
      <c r="E198" s="12">
        <f>E199+E201+E203+E205+E207+E210+E212+E214+E216+E218</f>
        <v>409761213.96999997</v>
      </c>
      <c r="F198" s="15">
        <f t="shared" si="16"/>
        <v>92.770815326627869</v>
      </c>
      <c r="G198" s="34">
        <f t="shared" si="17"/>
        <v>99.652304913796826</v>
      </c>
    </row>
    <row r="199" spans="1:7" ht="46.8" x14ac:dyDescent="0.3">
      <c r="A199" s="1" t="s">
        <v>462</v>
      </c>
      <c r="B199" s="2" t="s">
        <v>708</v>
      </c>
      <c r="C199" s="168">
        <f>C200</f>
        <v>503597.26</v>
      </c>
      <c r="D199" s="12">
        <f>D200</f>
        <v>568000</v>
      </c>
      <c r="E199" s="12">
        <f>E200</f>
        <v>135264.16</v>
      </c>
      <c r="F199" s="15">
        <f t="shared" si="16"/>
        <v>23.81411267605634</v>
      </c>
      <c r="G199" s="34">
        <f t="shared" si="17"/>
        <v>26.859590141534923</v>
      </c>
    </row>
    <row r="200" spans="1:7" ht="78" x14ac:dyDescent="0.3">
      <c r="A200" s="1" t="s">
        <v>463</v>
      </c>
      <c r="B200" s="2" t="s">
        <v>709</v>
      </c>
      <c r="C200" s="168">
        <v>503597.26</v>
      </c>
      <c r="D200" s="12">
        <v>568000</v>
      </c>
      <c r="E200" s="12">
        <v>135264.16</v>
      </c>
      <c r="F200" s="15">
        <f t="shared" si="16"/>
        <v>23.81411267605634</v>
      </c>
      <c r="G200" s="34">
        <f t="shared" si="17"/>
        <v>26.859590141534923</v>
      </c>
    </row>
    <row r="201" spans="1:7" ht="46.8" x14ac:dyDescent="0.3">
      <c r="A201" s="1" t="s">
        <v>464</v>
      </c>
      <c r="B201" s="2" t="s">
        <v>710</v>
      </c>
      <c r="C201" s="168">
        <f>C202</f>
        <v>2417156.39</v>
      </c>
      <c r="D201" s="12">
        <f>D202</f>
        <v>1750000</v>
      </c>
      <c r="E201" s="12">
        <f>E202</f>
        <v>612744.88</v>
      </c>
      <c r="F201" s="15">
        <f t="shared" si="16"/>
        <v>35.013993142857139</v>
      </c>
      <c r="G201" s="34">
        <f t="shared" si="17"/>
        <v>25.349823558582401</v>
      </c>
    </row>
    <row r="202" spans="1:7" ht="78" x14ac:dyDescent="0.3">
      <c r="A202" s="1" t="s">
        <v>465</v>
      </c>
      <c r="B202" s="2" t="s">
        <v>711</v>
      </c>
      <c r="C202" s="168">
        <v>2417156.39</v>
      </c>
      <c r="D202" s="12">
        <v>1750000</v>
      </c>
      <c r="E202" s="12">
        <v>612744.88</v>
      </c>
      <c r="F202" s="15">
        <f t="shared" si="16"/>
        <v>35.013993142857139</v>
      </c>
      <c r="G202" s="34">
        <f t="shared" si="17"/>
        <v>25.349823558582401</v>
      </c>
    </row>
    <row r="203" spans="1:7" ht="46.8" x14ac:dyDescent="0.3">
      <c r="A203" s="1" t="s">
        <v>466</v>
      </c>
      <c r="B203" s="2" t="s">
        <v>712</v>
      </c>
      <c r="C203" s="168">
        <f>C204</f>
        <v>190000</v>
      </c>
      <c r="D203" s="12">
        <f>D204</f>
        <v>305000</v>
      </c>
      <c r="E203" s="12">
        <f>E204</f>
        <v>434052.04</v>
      </c>
      <c r="F203" s="15">
        <f t="shared" si="16"/>
        <v>142.31214426229508</v>
      </c>
      <c r="G203" s="34">
        <f t="shared" si="17"/>
        <v>228.44844210526313</v>
      </c>
    </row>
    <row r="204" spans="1:7" ht="78" x14ac:dyDescent="0.3">
      <c r="A204" s="1" t="s">
        <v>467</v>
      </c>
      <c r="B204" s="2" t="s">
        <v>713</v>
      </c>
      <c r="C204" s="168">
        <v>190000</v>
      </c>
      <c r="D204" s="12">
        <v>305000</v>
      </c>
      <c r="E204" s="12">
        <v>434052.04</v>
      </c>
      <c r="F204" s="15">
        <f t="shared" si="16"/>
        <v>142.31214426229508</v>
      </c>
      <c r="G204" s="34">
        <f t="shared" si="17"/>
        <v>228.44844210526313</v>
      </c>
    </row>
    <row r="205" spans="1:7" ht="46.8" x14ac:dyDescent="0.3">
      <c r="A205" s="1" t="s">
        <v>468</v>
      </c>
      <c r="B205" s="2" t="s">
        <v>714</v>
      </c>
      <c r="C205" s="168">
        <f>C206</f>
        <v>15000</v>
      </c>
      <c r="D205" s="12">
        <f>D206</f>
        <v>9990</v>
      </c>
      <c r="E205" s="12">
        <f>E206</f>
        <v>103000</v>
      </c>
      <c r="F205" s="15">
        <f t="shared" si="16"/>
        <v>1031.031031031031</v>
      </c>
      <c r="G205" s="34">
        <f t="shared" si="17"/>
        <v>686.66666666666663</v>
      </c>
    </row>
    <row r="206" spans="1:7" ht="78" x14ac:dyDescent="0.3">
      <c r="A206" s="1" t="s">
        <v>469</v>
      </c>
      <c r="B206" s="2" t="s">
        <v>715</v>
      </c>
      <c r="C206" s="168">
        <v>15000</v>
      </c>
      <c r="D206" s="12">
        <v>9990</v>
      </c>
      <c r="E206" s="12">
        <v>103000</v>
      </c>
      <c r="F206" s="15">
        <f t="shared" si="16"/>
        <v>1031.031031031031</v>
      </c>
      <c r="G206" s="34">
        <f t="shared" si="17"/>
        <v>686.66666666666663</v>
      </c>
    </row>
    <row r="207" spans="1:7" ht="46.8" x14ac:dyDescent="0.3">
      <c r="A207" s="1" t="s">
        <v>470</v>
      </c>
      <c r="B207" s="2" t="s">
        <v>716</v>
      </c>
      <c r="C207" s="168">
        <f>C208+C209</f>
        <v>406199639.49000001</v>
      </c>
      <c r="D207" s="12">
        <f>D208+D209</f>
        <v>438825950</v>
      </c>
      <c r="E207" s="12">
        <f>E208+E209</f>
        <v>407952410.5</v>
      </c>
      <c r="F207" s="15">
        <f t="shared" si="16"/>
        <v>92.96451372121453</v>
      </c>
      <c r="G207" s="34">
        <f t="shared" si="17"/>
        <v>100.43150481674496</v>
      </c>
    </row>
    <row r="208" spans="1:7" ht="62.4" x14ac:dyDescent="0.3">
      <c r="A208" s="1" t="s">
        <v>471</v>
      </c>
      <c r="B208" s="2" t="s">
        <v>717</v>
      </c>
      <c r="C208" s="168">
        <v>340917740.25</v>
      </c>
      <c r="D208" s="12">
        <v>342069440</v>
      </c>
      <c r="E208" s="12">
        <v>338098771.95999998</v>
      </c>
      <c r="F208" s="15">
        <f t="shared" si="16"/>
        <v>98.839221638740952</v>
      </c>
      <c r="G208" s="34">
        <f t="shared" si="17"/>
        <v>99.173123613944867</v>
      </c>
    </row>
    <row r="209" spans="1:7" ht="62.4" x14ac:dyDescent="0.3">
      <c r="A209" s="1" t="s">
        <v>472</v>
      </c>
      <c r="B209" s="2" t="s">
        <v>718</v>
      </c>
      <c r="C209" s="168">
        <v>65281899.240000002</v>
      </c>
      <c r="D209" s="12">
        <v>96756510</v>
      </c>
      <c r="E209" s="12">
        <v>69853638.540000007</v>
      </c>
      <c r="F209" s="15">
        <f t="shared" si="16"/>
        <v>72.195285402501611</v>
      </c>
      <c r="G209" s="34">
        <f t="shared" si="17"/>
        <v>107.0030733683048</v>
      </c>
    </row>
    <row r="210" spans="1:7" ht="62.4" x14ac:dyDescent="0.3">
      <c r="A210" s="1" t="s">
        <v>473</v>
      </c>
      <c r="B210" s="2" t="s">
        <v>719</v>
      </c>
      <c r="C210" s="168">
        <f>C211</f>
        <v>973107.76</v>
      </c>
      <c r="D210" s="12">
        <f>D211</f>
        <v>50000</v>
      </c>
      <c r="E210" s="12">
        <f>E211</f>
        <v>463220.32</v>
      </c>
      <c r="F210" s="15">
        <f t="shared" si="16"/>
        <v>926.44064000000003</v>
      </c>
      <c r="G210" s="34">
        <f t="shared" si="17"/>
        <v>47.602160730893772</v>
      </c>
    </row>
    <row r="211" spans="1:7" ht="93.6" x14ac:dyDescent="0.3">
      <c r="A211" s="1" t="s">
        <v>474</v>
      </c>
      <c r="B211" s="2" t="s">
        <v>720</v>
      </c>
      <c r="C211" s="168">
        <v>973107.76</v>
      </c>
      <c r="D211" s="12">
        <v>50000</v>
      </c>
      <c r="E211" s="12">
        <v>463220.32</v>
      </c>
      <c r="F211" s="15">
        <f t="shared" si="16"/>
        <v>926.44064000000003</v>
      </c>
      <c r="G211" s="34">
        <f t="shared" si="17"/>
        <v>47.602160730893772</v>
      </c>
    </row>
    <row r="212" spans="1:7" ht="62.4" x14ac:dyDescent="0.3">
      <c r="A212" s="1" t="s">
        <v>475</v>
      </c>
      <c r="B212" s="2" t="s">
        <v>721</v>
      </c>
      <c r="C212" s="168">
        <f>C213</f>
        <v>168763.66</v>
      </c>
      <c r="D212" s="12">
        <f>D213</f>
        <v>50000</v>
      </c>
      <c r="E212" s="12">
        <f>E213</f>
        <v>550</v>
      </c>
      <c r="F212" s="15">
        <f t="shared" si="16"/>
        <v>1.0999999999999999</v>
      </c>
      <c r="G212" s="34">
        <f t="shared" si="17"/>
        <v>0.32589954496127899</v>
      </c>
    </row>
    <row r="213" spans="1:7" ht="109.2" x14ac:dyDescent="0.3">
      <c r="A213" s="1" t="s">
        <v>476</v>
      </c>
      <c r="B213" s="2" t="s">
        <v>722</v>
      </c>
      <c r="C213" s="168">
        <v>168763.66</v>
      </c>
      <c r="D213" s="12">
        <v>50000</v>
      </c>
      <c r="E213" s="12">
        <v>550</v>
      </c>
      <c r="F213" s="15">
        <f t="shared" si="16"/>
        <v>1.0999999999999999</v>
      </c>
      <c r="G213" s="34">
        <f t="shared" si="17"/>
        <v>0.32589954496127899</v>
      </c>
    </row>
    <row r="214" spans="1:7" ht="46.8" x14ac:dyDescent="0.3">
      <c r="A214" s="1" t="s">
        <v>477</v>
      </c>
      <c r="B214" s="2" t="s">
        <v>723</v>
      </c>
      <c r="C214" s="168">
        <f>C215</f>
        <v>342459.09</v>
      </c>
      <c r="D214" s="12">
        <f>D215</f>
        <v>123000</v>
      </c>
      <c r="E214" s="12">
        <f>E215</f>
        <v>35012.07</v>
      </c>
      <c r="F214" s="15">
        <f t="shared" si="16"/>
        <v>28.465097560975611</v>
      </c>
      <c r="G214" s="34">
        <f t="shared" si="17"/>
        <v>10.223723365030256</v>
      </c>
    </row>
    <row r="215" spans="1:7" ht="78" x14ac:dyDescent="0.3">
      <c r="A215" s="1" t="s">
        <v>478</v>
      </c>
      <c r="B215" s="2" t="s">
        <v>724</v>
      </c>
      <c r="C215" s="168">
        <v>342459.09</v>
      </c>
      <c r="D215" s="12">
        <v>123000</v>
      </c>
      <c r="E215" s="12">
        <v>35012.07</v>
      </c>
      <c r="F215" s="15">
        <f t="shared" si="16"/>
        <v>28.465097560975611</v>
      </c>
      <c r="G215" s="34">
        <f t="shared" si="17"/>
        <v>10.223723365030256</v>
      </c>
    </row>
    <row r="216" spans="1:7" ht="67.8" customHeight="1" x14ac:dyDescent="0.3">
      <c r="A216" s="1" t="s">
        <v>565</v>
      </c>
      <c r="B216" s="2" t="s">
        <v>563</v>
      </c>
      <c r="C216" s="168">
        <f>C217</f>
        <v>371180.89</v>
      </c>
      <c r="D216" s="12">
        <f>D217</f>
        <v>0</v>
      </c>
      <c r="E216" s="12">
        <f>E217</f>
        <v>4960</v>
      </c>
      <c r="F216" s="15"/>
      <c r="G216" s="34">
        <f t="shared" si="17"/>
        <v>1.3362756902705848</v>
      </c>
    </row>
    <row r="217" spans="1:7" ht="116.4" customHeight="1" x14ac:dyDescent="0.3">
      <c r="A217" s="1" t="s">
        <v>566</v>
      </c>
      <c r="B217" s="2" t="s">
        <v>564</v>
      </c>
      <c r="C217" s="168">
        <v>371180.89</v>
      </c>
      <c r="D217" s="12">
        <v>0</v>
      </c>
      <c r="E217" s="12">
        <v>4960</v>
      </c>
      <c r="F217" s="15"/>
      <c r="G217" s="34">
        <f t="shared" si="17"/>
        <v>1.3362756902705848</v>
      </c>
    </row>
    <row r="218" spans="1:7" ht="109.2" x14ac:dyDescent="0.3">
      <c r="A218" s="1" t="s">
        <v>627</v>
      </c>
      <c r="B218" s="2" t="s">
        <v>629</v>
      </c>
      <c r="C218" s="168">
        <f>C219</f>
        <v>10000</v>
      </c>
      <c r="D218" s="12">
        <f>D219</f>
        <v>10000</v>
      </c>
      <c r="E218" s="12">
        <f>E219</f>
        <v>20000</v>
      </c>
      <c r="F218" s="15">
        <f t="shared" si="16"/>
        <v>200</v>
      </c>
      <c r="G218" s="34">
        <f t="shared" si="17"/>
        <v>200</v>
      </c>
    </row>
    <row r="219" spans="1:7" ht="93.6" x14ac:dyDescent="0.3">
      <c r="A219" s="1" t="s">
        <v>628</v>
      </c>
      <c r="B219" s="2" t="s">
        <v>630</v>
      </c>
      <c r="C219" s="168">
        <v>10000</v>
      </c>
      <c r="D219" s="12">
        <v>10000</v>
      </c>
      <c r="E219" s="12">
        <v>20000</v>
      </c>
      <c r="F219" s="15">
        <f t="shared" si="16"/>
        <v>200</v>
      </c>
      <c r="G219" s="34">
        <f t="shared" si="17"/>
        <v>200</v>
      </c>
    </row>
    <row r="220" spans="1:7" ht="102.6" customHeight="1" x14ac:dyDescent="0.3">
      <c r="A220" s="1" t="s">
        <v>569</v>
      </c>
      <c r="B220" s="2" t="s">
        <v>567</v>
      </c>
      <c r="C220" s="168">
        <f>C221</f>
        <v>226029.9</v>
      </c>
      <c r="D220" s="12">
        <f>D221</f>
        <v>300000</v>
      </c>
      <c r="E220" s="12">
        <f>E221</f>
        <v>21407.13</v>
      </c>
      <c r="F220" s="15">
        <f t="shared" si="16"/>
        <v>7.1357100000000004</v>
      </c>
      <c r="G220" s="34">
        <f t="shared" si="17"/>
        <v>9.4709284037200394</v>
      </c>
    </row>
    <row r="221" spans="1:7" ht="116.4" customHeight="1" x14ac:dyDescent="0.3">
      <c r="A221" s="1" t="s">
        <v>570</v>
      </c>
      <c r="B221" s="2" t="s">
        <v>568</v>
      </c>
      <c r="C221" s="168">
        <v>226029.9</v>
      </c>
      <c r="D221" s="12">
        <v>300000</v>
      </c>
      <c r="E221" s="12">
        <v>21407.13</v>
      </c>
      <c r="F221" s="15">
        <f t="shared" si="16"/>
        <v>7.1357100000000004</v>
      </c>
      <c r="G221" s="34">
        <f t="shared" si="17"/>
        <v>9.4709284037200394</v>
      </c>
    </row>
    <row r="222" spans="1:7" ht="78" x14ac:dyDescent="0.3">
      <c r="A222" s="1" t="s">
        <v>484</v>
      </c>
      <c r="B222" s="2" t="s">
        <v>479</v>
      </c>
      <c r="C222" s="168">
        <f>C223+C225+C227+C229</f>
        <v>11854932.689999999</v>
      </c>
      <c r="D222" s="12">
        <f>D223+D225+D227+D229</f>
        <v>5284000</v>
      </c>
      <c r="E222" s="12">
        <f>E223+E225+E227+E229</f>
        <v>22308050.329999998</v>
      </c>
      <c r="F222" s="15">
        <f t="shared" si="16"/>
        <v>422.18111903860711</v>
      </c>
      <c r="G222" s="34">
        <f t="shared" si="17"/>
        <v>188.17525930634363</v>
      </c>
    </row>
    <row r="223" spans="1:7" ht="46.8" x14ac:dyDescent="0.3">
      <c r="A223" s="1" t="s">
        <v>485</v>
      </c>
      <c r="B223" s="2" t="s">
        <v>480</v>
      </c>
      <c r="C223" s="168">
        <f>C224</f>
        <v>2230700.21</v>
      </c>
      <c r="D223" s="12">
        <f>D224</f>
        <v>989000</v>
      </c>
      <c r="E223" s="12">
        <f>E224</f>
        <v>11750984.289999999</v>
      </c>
      <c r="F223" s="15">
        <f t="shared" si="16"/>
        <v>1188.1682800808896</v>
      </c>
      <c r="G223" s="34">
        <f t="shared" si="17"/>
        <v>526.78456017180361</v>
      </c>
    </row>
    <row r="224" spans="1:7" ht="62.4" x14ac:dyDescent="0.3">
      <c r="A224" s="1" t="s">
        <v>486</v>
      </c>
      <c r="B224" s="2" t="s">
        <v>571</v>
      </c>
      <c r="C224" s="168">
        <v>2230700.21</v>
      </c>
      <c r="D224" s="12">
        <v>989000</v>
      </c>
      <c r="E224" s="12">
        <v>11750984.289999999</v>
      </c>
      <c r="F224" s="15">
        <f t="shared" si="16"/>
        <v>1188.1682800808896</v>
      </c>
      <c r="G224" s="34">
        <f t="shared" si="17"/>
        <v>526.78456017180361</v>
      </c>
    </row>
    <row r="225" spans="1:7" ht="62.4" x14ac:dyDescent="0.3">
      <c r="A225" s="1" t="s">
        <v>487</v>
      </c>
      <c r="B225" s="2" t="s">
        <v>481</v>
      </c>
      <c r="C225" s="168">
        <f>C226</f>
        <v>2057093.31</v>
      </c>
      <c r="D225" s="12">
        <f>D226</f>
        <v>1000000</v>
      </c>
      <c r="E225" s="12">
        <f>E226</f>
        <v>975571.71</v>
      </c>
      <c r="F225" s="15">
        <f t="shared" si="16"/>
        <v>97.557170999999997</v>
      </c>
      <c r="G225" s="34">
        <f t="shared" si="17"/>
        <v>47.42476703694107</v>
      </c>
    </row>
    <row r="226" spans="1:7" ht="78" x14ac:dyDescent="0.3">
      <c r="A226" s="1" t="s">
        <v>488</v>
      </c>
      <c r="B226" s="2" t="s">
        <v>572</v>
      </c>
      <c r="C226" s="168">
        <v>2057093.31</v>
      </c>
      <c r="D226" s="12">
        <v>1000000</v>
      </c>
      <c r="E226" s="12">
        <v>975571.71</v>
      </c>
      <c r="F226" s="15">
        <f t="shared" si="16"/>
        <v>97.557170999999997</v>
      </c>
      <c r="G226" s="34">
        <f t="shared" si="17"/>
        <v>47.42476703694107</v>
      </c>
    </row>
    <row r="227" spans="1:7" ht="52.2" customHeight="1" x14ac:dyDescent="0.3">
      <c r="A227" s="1" t="s">
        <v>789</v>
      </c>
      <c r="B227" s="2" t="s">
        <v>787</v>
      </c>
      <c r="C227" s="168">
        <f>C228</f>
        <v>0</v>
      </c>
      <c r="D227" s="12">
        <f>D228</f>
        <v>0</v>
      </c>
      <c r="E227" s="12">
        <f>E228</f>
        <v>15489.27</v>
      </c>
      <c r="F227" s="15"/>
      <c r="G227" s="34"/>
    </row>
    <row r="228" spans="1:7" ht="62.4" x14ac:dyDescent="0.3">
      <c r="A228" s="1" t="s">
        <v>790</v>
      </c>
      <c r="B228" s="2" t="s">
        <v>788</v>
      </c>
      <c r="C228" s="168">
        <v>0</v>
      </c>
      <c r="D228" s="12">
        <v>0</v>
      </c>
      <c r="E228" s="12">
        <v>15489.27</v>
      </c>
      <c r="F228" s="15"/>
      <c r="G228" s="34"/>
    </row>
    <row r="229" spans="1:7" ht="62.4" x14ac:dyDescent="0.3">
      <c r="A229" s="1" t="s">
        <v>489</v>
      </c>
      <c r="B229" s="2" t="s">
        <v>482</v>
      </c>
      <c r="C229" s="168">
        <f>C230</f>
        <v>7567139.1699999999</v>
      </c>
      <c r="D229" s="12">
        <f>D230</f>
        <v>3295000</v>
      </c>
      <c r="E229" s="12">
        <f>E230</f>
        <v>9566005.0600000005</v>
      </c>
      <c r="F229" s="15">
        <f t="shared" si="16"/>
        <v>290.31881820940822</v>
      </c>
      <c r="G229" s="34">
        <f t="shared" si="17"/>
        <v>126.41508032420661</v>
      </c>
    </row>
    <row r="230" spans="1:7" ht="62.4" x14ac:dyDescent="0.3">
      <c r="A230" s="1" t="s">
        <v>490</v>
      </c>
      <c r="B230" s="2" t="s">
        <v>483</v>
      </c>
      <c r="C230" s="168">
        <v>7567139.1699999999</v>
      </c>
      <c r="D230" s="12">
        <v>3295000</v>
      </c>
      <c r="E230" s="12">
        <v>9566005.0600000005</v>
      </c>
      <c r="F230" s="15">
        <f t="shared" si="16"/>
        <v>290.31881820940822</v>
      </c>
      <c r="G230" s="34">
        <f t="shared" si="17"/>
        <v>126.41508032420661</v>
      </c>
    </row>
    <row r="231" spans="1:7" s="224" customFormat="1" ht="46.8" x14ac:dyDescent="0.3">
      <c r="A231" s="64" t="s">
        <v>1030</v>
      </c>
      <c r="B231" s="63" t="s">
        <v>1031</v>
      </c>
      <c r="C231" s="225">
        <f>C232</f>
        <v>94450</v>
      </c>
      <c r="D231" s="156">
        <v>0</v>
      </c>
      <c r="E231" s="156">
        <v>0</v>
      </c>
      <c r="F231" s="226"/>
      <c r="G231" s="34">
        <f t="shared" si="17"/>
        <v>0</v>
      </c>
    </row>
    <row r="232" spans="1:7" s="224" customFormat="1" ht="36.6" customHeight="1" x14ac:dyDescent="0.3">
      <c r="A232" s="64" t="s">
        <v>1032</v>
      </c>
      <c r="B232" s="63" t="s">
        <v>1033</v>
      </c>
      <c r="C232" s="225">
        <v>94450</v>
      </c>
      <c r="D232" s="156">
        <v>0</v>
      </c>
      <c r="E232" s="156">
        <v>0</v>
      </c>
      <c r="F232" s="226"/>
      <c r="G232" s="34">
        <f t="shared" si="17"/>
        <v>0</v>
      </c>
    </row>
    <row r="233" spans="1:7" x14ac:dyDescent="0.3">
      <c r="A233" s="1" t="s">
        <v>495</v>
      </c>
      <c r="B233" s="2" t="s">
        <v>491</v>
      </c>
      <c r="C233" s="66">
        <f>C234+C237+C239</f>
        <v>1395912</v>
      </c>
      <c r="D233" s="66">
        <f t="shared" ref="D233" si="18">D234+D239</f>
        <v>700000</v>
      </c>
      <c r="E233" s="12">
        <f>E234+E239</f>
        <v>533712.24</v>
      </c>
      <c r="F233" s="15">
        <f t="shared" si="16"/>
        <v>76.244605714285711</v>
      </c>
      <c r="G233" s="34">
        <f t="shared" si="17"/>
        <v>38.233945979402712</v>
      </c>
    </row>
    <row r="234" spans="1:7" ht="78" x14ac:dyDescent="0.3">
      <c r="A234" s="1" t="s">
        <v>996</v>
      </c>
      <c r="B234" s="2" t="s">
        <v>994</v>
      </c>
      <c r="C234" s="156">
        <f>C235+C236</f>
        <v>99866.45</v>
      </c>
      <c r="D234" s="156">
        <f t="shared" ref="D234" si="19">D235</f>
        <v>0</v>
      </c>
      <c r="E234" s="12">
        <f>E235</f>
        <v>43300</v>
      </c>
      <c r="F234" s="15"/>
      <c r="G234" s="34">
        <f t="shared" si="17"/>
        <v>43.357904481434957</v>
      </c>
    </row>
    <row r="235" spans="1:7" ht="46.8" x14ac:dyDescent="0.3">
      <c r="A235" s="1" t="s">
        <v>997</v>
      </c>
      <c r="B235" s="2" t="s">
        <v>995</v>
      </c>
      <c r="C235" s="168">
        <v>87762.5</v>
      </c>
      <c r="D235" s="12">
        <v>0</v>
      </c>
      <c r="E235" s="12">
        <v>43300</v>
      </c>
      <c r="F235" s="15"/>
      <c r="G235" s="34">
        <f t="shared" si="17"/>
        <v>49.337701182167784</v>
      </c>
    </row>
    <row r="236" spans="1:7" s="164" customFormat="1" ht="62.4" x14ac:dyDescent="0.3">
      <c r="A236" s="25" t="s">
        <v>1034</v>
      </c>
      <c r="B236" s="30" t="s">
        <v>1035</v>
      </c>
      <c r="C236" s="156">
        <v>12103.95</v>
      </c>
      <c r="D236" s="156">
        <v>0</v>
      </c>
      <c r="E236" s="156">
        <v>0</v>
      </c>
      <c r="F236" s="24"/>
      <c r="G236" s="34">
        <f t="shared" si="17"/>
        <v>0</v>
      </c>
    </row>
    <row r="237" spans="1:7" s="86" customFormat="1" ht="31.2" x14ac:dyDescent="0.3">
      <c r="A237" s="160" t="s">
        <v>1036</v>
      </c>
      <c r="B237" s="114" t="s">
        <v>1037</v>
      </c>
      <c r="C237" s="66">
        <f>C238</f>
        <v>125644</v>
      </c>
      <c r="D237" s="74">
        <v>0</v>
      </c>
      <c r="E237" s="74">
        <v>0</v>
      </c>
      <c r="F237" s="91"/>
      <c r="G237" s="34">
        <f t="shared" si="17"/>
        <v>0</v>
      </c>
    </row>
    <row r="238" spans="1:7" s="86" customFormat="1" ht="46.8" x14ac:dyDescent="0.3">
      <c r="A238" s="160" t="s">
        <v>1038</v>
      </c>
      <c r="B238" s="114" t="s">
        <v>1039</v>
      </c>
      <c r="C238" s="66">
        <v>125644</v>
      </c>
      <c r="D238" s="74">
        <v>0</v>
      </c>
      <c r="E238" s="74">
        <v>0</v>
      </c>
      <c r="F238" s="91"/>
      <c r="G238" s="34">
        <f t="shared" si="17"/>
        <v>0</v>
      </c>
    </row>
    <row r="239" spans="1:7" ht="62.4" x14ac:dyDescent="0.3">
      <c r="A239" s="1" t="s">
        <v>496</v>
      </c>
      <c r="B239" s="2" t="s">
        <v>497</v>
      </c>
      <c r="C239" s="168">
        <f>C240</f>
        <v>1170401.55</v>
      </c>
      <c r="D239" s="12">
        <f>D240</f>
        <v>700000</v>
      </c>
      <c r="E239" s="12">
        <f>E240</f>
        <v>490412.24</v>
      </c>
      <c r="F239" s="15">
        <f t="shared" si="16"/>
        <v>70.058891428571428</v>
      </c>
      <c r="G239" s="34">
        <f t="shared" si="17"/>
        <v>41.901195363249471</v>
      </c>
    </row>
    <row r="240" spans="1:7" ht="52.2" customHeight="1" x14ac:dyDescent="0.3">
      <c r="A240" s="1" t="s">
        <v>498</v>
      </c>
      <c r="B240" s="2" t="s">
        <v>499</v>
      </c>
      <c r="C240" s="168">
        <v>1170401.55</v>
      </c>
      <c r="D240" s="12">
        <v>700000</v>
      </c>
      <c r="E240" s="12">
        <v>490412.24</v>
      </c>
      <c r="F240" s="15">
        <f t="shared" si="16"/>
        <v>70.058891428571428</v>
      </c>
      <c r="G240" s="34">
        <f t="shared" si="17"/>
        <v>41.901195363249471</v>
      </c>
    </row>
    <row r="241" spans="1:7" x14ac:dyDescent="0.3">
      <c r="A241" s="1" t="s">
        <v>500</v>
      </c>
      <c r="B241" s="2" t="s">
        <v>492</v>
      </c>
      <c r="C241" s="168">
        <f>C242</f>
        <v>1315948.5</v>
      </c>
      <c r="D241" s="12">
        <f>D242</f>
        <v>2038000</v>
      </c>
      <c r="E241" s="12">
        <f>E242</f>
        <v>1065568.6399999999</v>
      </c>
      <c r="F241" s="15">
        <f t="shared" si="16"/>
        <v>52.285016683022569</v>
      </c>
      <c r="G241" s="34">
        <f t="shared" si="17"/>
        <v>80.973430191227081</v>
      </c>
    </row>
    <row r="242" spans="1:7" ht="31.2" x14ac:dyDescent="0.3">
      <c r="A242" s="1" t="s">
        <v>501</v>
      </c>
      <c r="B242" s="2" t="s">
        <v>493</v>
      </c>
      <c r="C242" s="168">
        <f>C243</f>
        <v>1315948.5</v>
      </c>
      <c r="D242" s="12">
        <f>D243</f>
        <v>2038000</v>
      </c>
      <c r="E242" s="12">
        <f>E243</f>
        <v>1065568.6399999999</v>
      </c>
      <c r="F242" s="15">
        <f t="shared" si="16"/>
        <v>52.285016683022569</v>
      </c>
      <c r="G242" s="34">
        <f t="shared" si="17"/>
        <v>80.973430191227081</v>
      </c>
    </row>
    <row r="243" spans="1:7" ht="62.4" x14ac:dyDescent="0.3">
      <c r="A243" s="1" t="s">
        <v>502</v>
      </c>
      <c r="B243" s="2" t="s">
        <v>494</v>
      </c>
      <c r="C243" s="168">
        <v>1315948.5</v>
      </c>
      <c r="D243" s="12">
        <v>2038000</v>
      </c>
      <c r="E243" s="12">
        <v>1065568.6399999999</v>
      </c>
      <c r="F243" s="15">
        <f t="shared" si="16"/>
        <v>52.285016683022569</v>
      </c>
      <c r="G243" s="34">
        <f t="shared" si="17"/>
        <v>80.973430191227081</v>
      </c>
    </row>
    <row r="244" spans="1:7" ht="93.6" x14ac:dyDescent="0.3">
      <c r="A244" s="1" t="s">
        <v>792</v>
      </c>
      <c r="B244" s="2" t="s">
        <v>791</v>
      </c>
      <c r="C244" s="168">
        <v>0</v>
      </c>
      <c r="D244" s="12">
        <v>157617000</v>
      </c>
      <c r="E244" s="12">
        <v>66322672.409999996</v>
      </c>
      <c r="F244" s="15">
        <f t="shared" si="16"/>
        <v>42.078375054721249</v>
      </c>
      <c r="G244" s="34"/>
    </row>
    <row r="245" spans="1:7" ht="18" customHeight="1" x14ac:dyDescent="0.3">
      <c r="A245" s="17" t="s">
        <v>357</v>
      </c>
      <c r="B245" s="14" t="s">
        <v>354</v>
      </c>
      <c r="C245" s="167">
        <f t="shared" ref="C245:D245" si="20">C246+C248</f>
        <v>648567.77</v>
      </c>
      <c r="D245" s="167">
        <f t="shared" si="20"/>
        <v>0</v>
      </c>
      <c r="E245" s="11">
        <f>E246+E248</f>
        <v>2375299.27</v>
      </c>
      <c r="F245" s="16"/>
      <c r="G245" s="89">
        <f t="shared" si="17"/>
        <v>366.23763619952928</v>
      </c>
    </row>
    <row r="246" spans="1:7" ht="17.25" customHeight="1" x14ac:dyDescent="0.3">
      <c r="A246" s="1" t="s">
        <v>358</v>
      </c>
      <c r="B246" s="13" t="s">
        <v>355</v>
      </c>
      <c r="C246" s="168">
        <f t="shared" ref="C246:D246" si="21">C247</f>
        <v>191609.19</v>
      </c>
      <c r="D246" s="168">
        <f t="shared" si="21"/>
        <v>0</v>
      </c>
      <c r="E246" s="12">
        <f>E247</f>
        <v>1713125.24</v>
      </c>
      <c r="F246" s="15"/>
      <c r="G246" s="34">
        <f t="shared" si="17"/>
        <v>894.07258597565169</v>
      </c>
    </row>
    <row r="247" spans="1:7" ht="31.2" x14ac:dyDescent="0.3">
      <c r="A247" s="1" t="s">
        <v>359</v>
      </c>
      <c r="B247" s="13" t="s">
        <v>356</v>
      </c>
      <c r="C247" s="168">
        <v>191609.19</v>
      </c>
      <c r="D247" s="12">
        <v>0</v>
      </c>
      <c r="E247" s="12">
        <v>1713125.24</v>
      </c>
      <c r="F247" s="15"/>
      <c r="G247" s="34">
        <f t="shared" si="17"/>
        <v>894.07258597565169</v>
      </c>
    </row>
    <row r="248" spans="1:7" x14ac:dyDescent="0.3">
      <c r="A248" s="1" t="s">
        <v>606</v>
      </c>
      <c r="B248" s="13" t="s">
        <v>608</v>
      </c>
      <c r="C248" s="168">
        <f t="shared" ref="C248:D248" si="22">C249</f>
        <v>456958.58</v>
      </c>
      <c r="D248" s="168">
        <f t="shared" si="22"/>
        <v>0</v>
      </c>
      <c r="E248" s="12">
        <f>E249</f>
        <v>662174.03</v>
      </c>
      <c r="F248" s="15"/>
      <c r="G248" s="34">
        <f t="shared" si="17"/>
        <v>144.90898277913942</v>
      </c>
    </row>
    <row r="249" spans="1:7" x14ac:dyDescent="0.3">
      <c r="A249" s="1" t="s">
        <v>607</v>
      </c>
      <c r="B249" s="13" t="s">
        <v>609</v>
      </c>
      <c r="C249" s="168">
        <v>456958.58</v>
      </c>
      <c r="D249" s="12">
        <v>0</v>
      </c>
      <c r="E249" s="12">
        <v>662174.03</v>
      </c>
      <c r="F249" s="15"/>
      <c r="G249" s="34">
        <f t="shared" si="17"/>
        <v>144.90898277913942</v>
      </c>
    </row>
    <row r="250" spans="1:7" x14ac:dyDescent="0.3">
      <c r="A250" s="17" t="s">
        <v>275</v>
      </c>
      <c r="B250" s="18" t="s">
        <v>134</v>
      </c>
      <c r="C250" s="167">
        <f>C252+C260+C399+C436+C480+C485+C488+C491+C493+C512</f>
        <v>30754275235.339996</v>
      </c>
      <c r="D250" s="11">
        <f>D252+D260+D399+D436+D480+D485+D488+D493+D512</f>
        <v>41663185291.370003</v>
      </c>
      <c r="E250" s="11">
        <f>E252+E260+E399+E436+E480+E485+E488+E493+E512</f>
        <v>32226932361.029995</v>
      </c>
      <c r="F250" s="16">
        <f t="shared" ref="F250:F350" si="23">E250/D250*100</f>
        <v>77.351100583529771</v>
      </c>
      <c r="G250" s="89">
        <f t="shared" si="17"/>
        <v>104.78846311422015</v>
      </c>
    </row>
    <row r="251" spans="1:7" ht="31.2" x14ac:dyDescent="0.3">
      <c r="A251" s="17" t="s">
        <v>276</v>
      </c>
      <c r="B251" s="18" t="s">
        <v>135</v>
      </c>
      <c r="C251" s="167">
        <f>C252+C260+C399+C436</f>
        <v>30554544037.519997</v>
      </c>
      <c r="D251" s="11">
        <f>D252+D260+D399+D436</f>
        <v>41394421133</v>
      </c>
      <c r="E251" s="11">
        <f>E252+E260+E399+E436</f>
        <v>31862539440.769997</v>
      </c>
      <c r="F251" s="16">
        <f t="shared" si="23"/>
        <v>76.97302817303779</v>
      </c>
      <c r="G251" s="89">
        <f t="shared" si="17"/>
        <v>104.28085394317723</v>
      </c>
    </row>
    <row r="252" spans="1:7" x14ac:dyDescent="0.3">
      <c r="A252" s="17" t="s">
        <v>277</v>
      </c>
      <c r="B252" s="18" t="s">
        <v>1</v>
      </c>
      <c r="C252" s="162">
        <f t="shared" ref="C252:D252" si="24">C253+C255+C257+C259</f>
        <v>12501562300</v>
      </c>
      <c r="D252" s="162">
        <f t="shared" si="24"/>
        <v>18069907800</v>
      </c>
      <c r="E252" s="11">
        <f>E253+E255+E257+E259</f>
        <v>16308138500</v>
      </c>
      <c r="F252" s="16">
        <f t="shared" si="23"/>
        <v>90.250258498828643</v>
      </c>
      <c r="G252" s="89">
        <f t="shared" si="17"/>
        <v>130.44880398668252</v>
      </c>
    </row>
    <row r="253" spans="1:7" ht="16.5" customHeight="1" x14ac:dyDescent="0.3">
      <c r="A253" s="1" t="s">
        <v>426</v>
      </c>
      <c r="B253" s="13" t="s">
        <v>360</v>
      </c>
      <c r="C253" s="168">
        <f>C254</f>
        <v>11040156000</v>
      </c>
      <c r="D253" s="12">
        <f>D254</f>
        <v>14720203700</v>
      </c>
      <c r="E253" s="12">
        <f>E254</f>
        <v>11374703200</v>
      </c>
      <c r="F253" s="15">
        <f t="shared" si="23"/>
        <v>77.272729588653718</v>
      </c>
      <c r="G253" s="34">
        <f t="shared" si="17"/>
        <v>103.03027602146202</v>
      </c>
    </row>
    <row r="254" spans="1:7" ht="31.2" x14ac:dyDescent="0.3">
      <c r="A254" s="1" t="s">
        <v>278</v>
      </c>
      <c r="B254" s="2" t="s">
        <v>2</v>
      </c>
      <c r="C254" s="168">
        <v>11040156000</v>
      </c>
      <c r="D254" s="12">
        <v>14720203700</v>
      </c>
      <c r="E254" s="12">
        <v>11374703200</v>
      </c>
      <c r="F254" s="15">
        <f t="shared" si="23"/>
        <v>77.272729588653718</v>
      </c>
      <c r="G254" s="34">
        <f t="shared" si="17"/>
        <v>103.03027602146202</v>
      </c>
    </row>
    <row r="255" spans="1:7" ht="19.2" customHeight="1" x14ac:dyDescent="0.3">
      <c r="A255" s="1" t="s">
        <v>795</v>
      </c>
      <c r="B255" s="2" t="s">
        <v>793</v>
      </c>
      <c r="C255" s="168">
        <f>C256</f>
        <v>0</v>
      </c>
      <c r="D255" s="12">
        <f>D256</f>
        <v>2088223100</v>
      </c>
      <c r="E255" s="12">
        <f>E256</f>
        <v>3797253100</v>
      </c>
      <c r="F255" s="15">
        <f t="shared" si="23"/>
        <v>181.84135114681951</v>
      </c>
      <c r="G255" s="34"/>
    </row>
    <row r="256" spans="1:7" ht="31.2" x14ac:dyDescent="0.3">
      <c r="A256" s="1" t="s">
        <v>796</v>
      </c>
      <c r="B256" s="2" t="s">
        <v>794</v>
      </c>
      <c r="C256" s="168">
        <v>0</v>
      </c>
      <c r="D256" s="12">
        <v>2088223100</v>
      </c>
      <c r="E256" s="12">
        <v>3797253100</v>
      </c>
      <c r="F256" s="15">
        <f t="shared" si="23"/>
        <v>181.84135114681951</v>
      </c>
      <c r="G256" s="34"/>
    </row>
    <row r="257" spans="1:7" ht="31.2" x14ac:dyDescent="0.3">
      <c r="A257" s="1" t="s">
        <v>362</v>
      </c>
      <c r="B257" s="2" t="s">
        <v>361</v>
      </c>
      <c r="C257" s="168">
        <f>C258</f>
        <v>801054000</v>
      </c>
      <c r="D257" s="12">
        <f>D258</f>
        <v>1261481000</v>
      </c>
      <c r="E257" s="12">
        <f>E258</f>
        <v>974780400</v>
      </c>
      <c r="F257" s="15">
        <f t="shared" si="23"/>
        <v>77.272697725926903</v>
      </c>
      <c r="G257" s="34">
        <f t="shared" si="17"/>
        <v>121.68722707832431</v>
      </c>
    </row>
    <row r="258" spans="1:7" ht="46.8" x14ac:dyDescent="0.3">
      <c r="A258" s="1" t="s">
        <v>279</v>
      </c>
      <c r="B258" s="2" t="s">
        <v>3</v>
      </c>
      <c r="C258" s="168">
        <v>801054000</v>
      </c>
      <c r="D258" s="12">
        <v>1261481000</v>
      </c>
      <c r="E258" s="12">
        <v>974780400</v>
      </c>
      <c r="F258" s="15">
        <f t="shared" si="23"/>
        <v>77.272697725926903</v>
      </c>
      <c r="G258" s="34">
        <f t="shared" si="17"/>
        <v>121.68722707832431</v>
      </c>
    </row>
    <row r="259" spans="1:7" ht="46.8" x14ac:dyDescent="0.3">
      <c r="A259" s="1" t="s">
        <v>959</v>
      </c>
      <c r="B259" s="2" t="s">
        <v>958</v>
      </c>
      <c r="C259" s="168">
        <v>660352300</v>
      </c>
      <c r="D259" s="12">
        <v>0</v>
      </c>
      <c r="E259" s="12">
        <v>161401800</v>
      </c>
      <c r="F259" s="15"/>
      <c r="G259" s="34">
        <f t="shared" si="17"/>
        <v>24.441771460476474</v>
      </c>
    </row>
    <row r="260" spans="1:7" ht="31.2" x14ac:dyDescent="0.3">
      <c r="A260" s="17" t="s">
        <v>280</v>
      </c>
      <c r="B260" s="18" t="s">
        <v>136</v>
      </c>
      <c r="C260" s="167">
        <f>C261+C263+C265+C267+C269+C271+C272+C273+C275+C277+C279+C281+C283+C285+C287+C291+C293+C295+C297+C299+C301+C303+C305+C307+C309+C311+C313+C315+C317+C319+C320+C322+C324+C325+C327+C329+C331+C333+C335+C337+C338+C339+C340+C342+C344+C346+C348+C350+C352+C354+C356+C358+C360+C361+C363+C365+C367+C368+C370+C372+C374+C375+C377+C379+C381+C383+C385+C387+C389+C391+C393+C395+C397</f>
        <v>8594593250.0900002</v>
      </c>
      <c r="D260" s="11">
        <f>D261+D263+D265+D267+D269+D271+D272+D273+D275+D277+D279+D283+D285+D287+D293+D295+D299+D301+D303+D305+D307+D309+D311+D313+D315+D317+D319+D322+D324+D325+D329+D331+D333+D335+D337+D338+D339+D340+D342+D346+D348+D350+D352+D354+D356+D358+D360+D361+D363+D365+D368+D370+D372+D374+D375+D377+D379+D381+D383+D385+D387+D389+D391+D393+D395</f>
        <v>13150648900</v>
      </c>
      <c r="E260" s="11">
        <f>E261+E263+E265+E267+E269+E271+E272+E273+E275+E277+E279+E283+E285+E287+E289+E293+E295+E299+E301+E303+E305+E307+E309+E311+E313+E315+E317+E319+E322+E324+E325+E329+E331+E333+E335+E337+E338+E339+E340+E342+E346+E348+E350+E352+E354+E356+E358+E360+E361+E363+E365+E368+E370+E372+E374+E375+E377+E379+E381+E383+E385+E387+E389+E391+E393+E395</f>
        <v>8907300688.6000004</v>
      </c>
      <c r="F260" s="16">
        <f t="shared" si="23"/>
        <v>67.732784567003392</v>
      </c>
      <c r="G260" s="89">
        <f t="shared" si="17"/>
        <v>103.63842045121478</v>
      </c>
    </row>
    <row r="261" spans="1:7" ht="31.2" x14ac:dyDescent="0.3">
      <c r="A261" s="1" t="s">
        <v>799</v>
      </c>
      <c r="B261" s="2" t="s">
        <v>797</v>
      </c>
      <c r="C261" s="168">
        <f>C262</f>
        <v>0</v>
      </c>
      <c r="D261" s="12">
        <f>D262</f>
        <v>274424000</v>
      </c>
      <c r="E261" s="12">
        <f>E262</f>
        <v>185391139.44</v>
      </c>
      <c r="F261" s="15">
        <f t="shared" si="23"/>
        <v>67.556459872314377</v>
      </c>
      <c r="G261" s="34"/>
    </row>
    <row r="262" spans="1:7" ht="31.2" x14ac:dyDescent="0.3">
      <c r="A262" s="1" t="s">
        <v>800</v>
      </c>
      <c r="B262" s="2" t="s">
        <v>798</v>
      </c>
      <c r="C262" s="168">
        <v>0</v>
      </c>
      <c r="D262" s="12">
        <v>274424000</v>
      </c>
      <c r="E262" s="12">
        <v>185391139.44</v>
      </c>
      <c r="F262" s="15">
        <f t="shared" si="23"/>
        <v>67.556459872314377</v>
      </c>
      <c r="G262" s="34"/>
    </row>
    <row r="263" spans="1:7" ht="31.2" x14ac:dyDescent="0.3">
      <c r="A263" s="1" t="s">
        <v>631</v>
      </c>
      <c r="B263" s="2" t="s">
        <v>633</v>
      </c>
      <c r="C263" s="168">
        <f>C264</f>
        <v>53020010.240000002</v>
      </c>
      <c r="D263" s="12">
        <f>D264</f>
        <v>281804200</v>
      </c>
      <c r="E263" s="12">
        <f>E264</f>
        <v>115293339.04000001</v>
      </c>
      <c r="F263" s="15">
        <f t="shared" si="23"/>
        <v>40.912569450703714</v>
      </c>
      <c r="G263" s="34">
        <f t="shared" ref="G261:G324" si="25">E263/C263*100</f>
        <v>217.4525024007238</v>
      </c>
    </row>
    <row r="264" spans="1:7" ht="46.8" x14ac:dyDescent="0.3">
      <c r="A264" s="1" t="s">
        <v>632</v>
      </c>
      <c r="B264" s="2" t="s">
        <v>634</v>
      </c>
      <c r="C264" s="168">
        <v>53020010.240000002</v>
      </c>
      <c r="D264" s="12">
        <v>281804200</v>
      </c>
      <c r="E264" s="12">
        <v>115293339.04000001</v>
      </c>
      <c r="F264" s="15">
        <f t="shared" si="23"/>
        <v>40.912569450703714</v>
      </c>
      <c r="G264" s="34">
        <f t="shared" si="25"/>
        <v>217.4525024007238</v>
      </c>
    </row>
    <row r="265" spans="1:7" ht="31.2" x14ac:dyDescent="0.3">
      <c r="A265" s="1" t="s">
        <v>801</v>
      </c>
      <c r="B265" s="2" t="s">
        <v>803</v>
      </c>
      <c r="C265" s="168">
        <f>C266</f>
        <v>0</v>
      </c>
      <c r="D265" s="12">
        <f>D266</f>
        <v>14946600</v>
      </c>
      <c r="E265" s="12">
        <f>E266</f>
        <v>14946600</v>
      </c>
      <c r="F265" s="15">
        <f t="shared" si="23"/>
        <v>100</v>
      </c>
      <c r="G265" s="34"/>
    </row>
    <row r="266" spans="1:7" ht="31.2" x14ac:dyDescent="0.3">
      <c r="A266" s="1" t="s">
        <v>802</v>
      </c>
      <c r="B266" s="2" t="s">
        <v>804</v>
      </c>
      <c r="C266" s="168">
        <v>0</v>
      </c>
      <c r="D266" s="12">
        <v>14946600</v>
      </c>
      <c r="E266" s="12">
        <v>14946600</v>
      </c>
      <c r="F266" s="15">
        <f t="shared" si="23"/>
        <v>100</v>
      </c>
      <c r="G266" s="34"/>
    </row>
    <row r="267" spans="1:7" ht="31.2" x14ac:dyDescent="0.3">
      <c r="A267" s="1" t="s">
        <v>635</v>
      </c>
      <c r="B267" s="2" t="s">
        <v>637</v>
      </c>
      <c r="C267" s="168">
        <f>C268</f>
        <v>0</v>
      </c>
      <c r="D267" s="12">
        <f>D268</f>
        <v>4096700</v>
      </c>
      <c r="E267" s="12">
        <f>E268</f>
        <v>0</v>
      </c>
      <c r="F267" s="15">
        <f t="shared" si="23"/>
        <v>0</v>
      </c>
      <c r="G267" s="34"/>
    </row>
    <row r="268" spans="1:7" ht="31.2" x14ac:dyDescent="0.3">
      <c r="A268" s="1" t="s">
        <v>636</v>
      </c>
      <c r="B268" s="2" t="s">
        <v>638</v>
      </c>
      <c r="C268" s="168">
        <v>0</v>
      </c>
      <c r="D268" s="12">
        <v>4096700</v>
      </c>
      <c r="E268" s="12">
        <v>0</v>
      </c>
      <c r="F268" s="15">
        <f t="shared" si="23"/>
        <v>0</v>
      </c>
      <c r="G268" s="34"/>
    </row>
    <row r="269" spans="1:7" ht="31.2" x14ac:dyDescent="0.3">
      <c r="A269" s="1" t="s">
        <v>363</v>
      </c>
      <c r="B269" s="2" t="s">
        <v>805</v>
      </c>
      <c r="C269" s="168">
        <f>C270</f>
        <v>7010800</v>
      </c>
      <c r="D269" s="12">
        <f>D270</f>
        <v>6246700</v>
      </c>
      <c r="E269" s="12">
        <f>E270</f>
        <v>6246700</v>
      </c>
      <c r="F269" s="15">
        <f t="shared" si="23"/>
        <v>100</v>
      </c>
      <c r="G269" s="34">
        <f t="shared" si="25"/>
        <v>89.101101158213041</v>
      </c>
    </row>
    <row r="270" spans="1:7" ht="31.2" x14ac:dyDescent="0.3">
      <c r="A270" s="1" t="s">
        <v>281</v>
      </c>
      <c r="B270" s="2" t="s">
        <v>806</v>
      </c>
      <c r="C270" s="168">
        <v>7010800</v>
      </c>
      <c r="D270" s="12">
        <v>6246700</v>
      </c>
      <c r="E270" s="12">
        <v>6246700</v>
      </c>
      <c r="F270" s="15">
        <f t="shared" si="23"/>
        <v>100</v>
      </c>
      <c r="G270" s="34">
        <f t="shared" si="25"/>
        <v>89.101101158213041</v>
      </c>
    </row>
    <row r="271" spans="1:7" ht="50.25" customHeight="1" x14ac:dyDescent="0.3">
      <c r="A271" s="1" t="s">
        <v>282</v>
      </c>
      <c r="B271" s="2" t="s">
        <v>4</v>
      </c>
      <c r="C271" s="168">
        <v>82766500</v>
      </c>
      <c r="D271" s="12">
        <v>86216500</v>
      </c>
      <c r="E271" s="12">
        <v>86216041.349999994</v>
      </c>
      <c r="F271" s="15">
        <f t="shared" si="23"/>
        <v>99.99946802526199</v>
      </c>
      <c r="G271" s="34">
        <f t="shared" si="25"/>
        <v>104.16779898872129</v>
      </c>
    </row>
    <row r="272" spans="1:7" ht="46.8" x14ac:dyDescent="0.3">
      <c r="A272" s="1" t="s">
        <v>283</v>
      </c>
      <c r="B272" s="2" t="s">
        <v>141</v>
      </c>
      <c r="C272" s="168">
        <v>551849815.96000004</v>
      </c>
      <c r="D272" s="12">
        <v>678139000</v>
      </c>
      <c r="E272" s="12">
        <v>420306171.89999998</v>
      </c>
      <c r="F272" s="15">
        <f t="shared" si="23"/>
        <v>61.979354070478173</v>
      </c>
      <c r="G272" s="34">
        <f t="shared" si="25"/>
        <v>76.163144345501649</v>
      </c>
    </row>
    <row r="273" spans="1:7" ht="62.4" x14ac:dyDescent="0.3">
      <c r="A273" s="1" t="s">
        <v>364</v>
      </c>
      <c r="B273" s="2" t="s">
        <v>365</v>
      </c>
      <c r="C273" s="168">
        <f>C274</f>
        <v>1428800</v>
      </c>
      <c r="D273" s="12">
        <f>D274</f>
        <v>2068000</v>
      </c>
      <c r="E273" s="12">
        <f>E274</f>
        <v>526400</v>
      </c>
      <c r="F273" s="15">
        <f t="shared" si="23"/>
        <v>25.454545454545453</v>
      </c>
      <c r="G273" s="34">
        <f t="shared" si="25"/>
        <v>36.84210526315789</v>
      </c>
    </row>
    <row r="274" spans="1:7" ht="69.599999999999994" customHeight="1" x14ac:dyDescent="0.3">
      <c r="A274" s="1" t="s">
        <v>284</v>
      </c>
      <c r="B274" s="2" t="s">
        <v>5</v>
      </c>
      <c r="C274" s="168">
        <v>1428800</v>
      </c>
      <c r="D274" s="12">
        <v>2068000</v>
      </c>
      <c r="E274" s="12">
        <v>526400</v>
      </c>
      <c r="F274" s="15">
        <f t="shared" si="23"/>
        <v>25.454545454545453</v>
      </c>
      <c r="G274" s="34">
        <f t="shared" si="25"/>
        <v>36.84210526315789</v>
      </c>
    </row>
    <row r="275" spans="1:7" ht="54" customHeight="1" x14ac:dyDescent="0.3">
      <c r="A275" s="1" t="s">
        <v>366</v>
      </c>
      <c r="B275" s="2" t="s">
        <v>807</v>
      </c>
      <c r="C275" s="168">
        <f>C276</f>
        <v>25001300</v>
      </c>
      <c r="D275" s="12">
        <f>D276</f>
        <v>24778900</v>
      </c>
      <c r="E275" s="12">
        <f>E276</f>
        <v>20571331.329999998</v>
      </c>
      <c r="F275" s="15">
        <f t="shared" si="23"/>
        <v>83.019550222164824</v>
      </c>
      <c r="G275" s="34">
        <f t="shared" si="25"/>
        <v>82.281046705571299</v>
      </c>
    </row>
    <row r="276" spans="1:7" ht="62.4" x14ac:dyDescent="0.3">
      <c r="A276" s="1" t="s">
        <v>285</v>
      </c>
      <c r="B276" s="2" t="s">
        <v>808</v>
      </c>
      <c r="C276" s="168">
        <v>25001300</v>
      </c>
      <c r="D276" s="12">
        <v>24778900</v>
      </c>
      <c r="E276" s="12">
        <v>20571331.329999998</v>
      </c>
      <c r="F276" s="15">
        <f t="shared" si="23"/>
        <v>83.019550222164824</v>
      </c>
      <c r="G276" s="34">
        <f t="shared" si="25"/>
        <v>82.281046705571299</v>
      </c>
    </row>
    <row r="277" spans="1:7" ht="46.8" x14ac:dyDescent="0.3">
      <c r="A277" s="1" t="s">
        <v>367</v>
      </c>
      <c r="B277" s="2" t="s">
        <v>809</v>
      </c>
      <c r="C277" s="168">
        <f>C278</f>
        <v>67596899.969999999</v>
      </c>
      <c r="D277" s="12">
        <f>D278</f>
        <v>54913000</v>
      </c>
      <c r="E277" s="12">
        <f>E278</f>
        <v>54913000</v>
      </c>
      <c r="F277" s="15">
        <f t="shared" si="23"/>
        <v>100</v>
      </c>
      <c r="G277" s="34">
        <f t="shared" si="25"/>
        <v>81.23597387509011</v>
      </c>
    </row>
    <row r="278" spans="1:7" ht="50.4" customHeight="1" x14ac:dyDescent="0.3">
      <c r="A278" s="1" t="s">
        <v>286</v>
      </c>
      <c r="B278" s="2" t="s">
        <v>810</v>
      </c>
      <c r="C278" s="168">
        <v>67596899.969999999</v>
      </c>
      <c r="D278" s="12">
        <v>54913000</v>
      </c>
      <c r="E278" s="12">
        <v>54913000</v>
      </c>
      <c r="F278" s="15">
        <f t="shared" si="23"/>
        <v>100</v>
      </c>
      <c r="G278" s="34">
        <f t="shared" si="25"/>
        <v>81.23597387509011</v>
      </c>
    </row>
    <row r="279" spans="1:7" ht="84.6" customHeight="1" x14ac:dyDescent="0.3">
      <c r="A279" s="1" t="s">
        <v>368</v>
      </c>
      <c r="B279" s="2" t="s">
        <v>573</v>
      </c>
      <c r="C279" s="168">
        <f>C280</f>
        <v>8460000</v>
      </c>
      <c r="D279" s="12">
        <f>D280</f>
        <v>53345000</v>
      </c>
      <c r="E279" s="12">
        <f>E280</f>
        <v>19003471.559999999</v>
      </c>
      <c r="F279" s="15">
        <f t="shared" si="23"/>
        <v>35.623716487018463</v>
      </c>
      <c r="G279" s="34">
        <f t="shared" si="25"/>
        <v>224.62732340425529</v>
      </c>
    </row>
    <row r="280" spans="1:7" s="8" customFormat="1" ht="100.2" customHeight="1" x14ac:dyDescent="0.3">
      <c r="A280" s="1" t="s">
        <v>287</v>
      </c>
      <c r="B280" s="2" t="s">
        <v>574</v>
      </c>
      <c r="C280" s="168">
        <v>8460000</v>
      </c>
      <c r="D280" s="12">
        <v>53345000</v>
      </c>
      <c r="E280" s="12">
        <v>19003471.559999999</v>
      </c>
      <c r="F280" s="15">
        <f t="shared" si="23"/>
        <v>35.623716487018463</v>
      </c>
      <c r="G280" s="34">
        <f t="shared" si="25"/>
        <v>224.62732340425529</v>
      </c>
    </row>
    <row r="281" spans="1:7" s="128" customFormat="1" ht="62.4" x14ac:dyDescent="0.3">
      <c r="A281" s="124" t="s">
        <v>1040</v>
      </c>
      <c r="B281" s="84" t="s">
        <v>1041</v>
      </c>
      <c r="C281" s="74">
        <f>C282</f>
        <v>124244700</v>
      </c>
      <c r="D281" s="74">
        <v>0</v>
      </c>
      <c r="E281" s="74">
        <v>0</v>
      </c>
      <c r="F281" s="98"/>
      <c r="G281" s="34">
        <f t="shared" si="25"/>
        <v>0</v>
      </c>
    </row>
    <row r="282" spans="1:7" s="128" customFormat="1" ht="78" x14ac:dyDescent="0.3">
      <c r="A282" s="124" t="s">
        <v>1042</v>
      </c>
      <c r="B282" s="84" t="s">
        <v>1043</v>
      </c>
      <c r="C282" s="74">
        <v>124244700</v>
      </c>
      <c r="D282" s="74">
        <v>0</v>
      </c>
      <c r="E282" s="74">
        <v>0</v>
      </c>
      <c r="F282" s="98"/>
      <c r="G282" s="34">
        <f t="shared" si="25"/>
        <v>0</v>
      </c>
    </row>
    <row r="283" spans="1:7" s="8" customFormat="1" ht="62.4" x14ac:dyDescent="0.3">
      <c r="A283" s="1" t="s">
        <v>813</v>
      </c>
      <c r="B283" s="2" t="s">
        <v>811</v>
      </c>
      <c r="C283" s="168">
        <f>C284</f>
        <v>0</v>
      </c>
      <c r="D283" s="12">
        <f>D284</f>
        <v>700900</v>
      </c>
      <c r="E283" s="12">
        <f>E284</f>
        <v>700900</v>
      </c>
      <c r="F283" s="15">
        <f t="shared" si="23"/>
        <v>100</v>
      </c>
      <c r="G283" s="34"/>
    </row>
    <row r="284" spans="1:7" s="8" customFormat="1" ht="78" x14ac:dyDescent="0.3">
      <c r="A284" s="1" t="s">
        <v>814</v>
      </c>
      <c r="B284" s="2" t="s">
        <v>812</v>
      </c>
      <c r="C284" s="168">
        <v>0</v>
      </c>
      <c r="D284" s="12">
        <v>700900</v>
      </c>
      <c r="E284" s="12">
        <v>700900</v>
      </c>
      <c r="F284" s="15">
        <f t="shared" si="23"/>
        <v>100</v>
      </c>
      <c r="G284" s="34"/>
    </row>
    <row r="285" spans="1:7" s="8" customFormat="1" ht="62.4" x14ac:dyDescent="0.3">
      <c r="A285" s="1" t="s">
        <v>815</v>
      </c>
      <c r="B285" s="2" t="s">
        <v>817</v>
      </c>
      <c r="C285" s="168">
        <f>C286</f>
        <v>0</v>
      </c>
      <c r="D285" s="12">
        <f>D286</f>
        <v>171944800</v>
      </c>
      <c r="E285" s="12">
        <f>E286</f>
        <v>36292617.520000003</v>
      </c>
      <c r="F285" s="15">
        <f t="shared" si="23"/>
        <v>21.107132940338992</v>
      </c>
      <c r="G285" s="34"/>
    </row>
    <row r="286" spans="1:7" s="8" customFormat="1" ht="62.4" x14ac:dyDescent="0.3">
      <c r="A286" s="1" t="s">
        <v>816</v>
      </c>
      <c r="B286" s="2" t="s">
        <v>818</v>
      </c>
      <c r="C286" s="168">
        <v>0</v>
      </c>
      <c r="D286" s="12">
        <v>171944800</v>
      </c>
      <c r="E286" s="12">
        <v>36292617.520000003</v>
      </c>
      <c r="F286" s="15">
        <f t="shared" si="23"/>
        <v>21.107132940338992</v>
      </c>
      <c r="G286" s="34"/>
    </row>
    <row r="287" spans="1:7" s="8" customFormat="1" ht="46.8" x14ac:dyDescent="0.3">
      <c r="A287" s="1" t="s">
        <v>819</v>
      </c>
      <c r="B287" s="2" t="s">
        <v>821</v>
      </c>
      <c r="C287" s="168">
        <f>C288</f>
        <v>0</v>
      </c>
      <c r="D287" s="12">
        <f>D288</f>
        <v>80139200</v>
      </c>
      <c r="E287" s="12">
        <f>E288</f>
        <v>55248644.659999996</v>
      </c>
      <c r="F287" s="15">
        <f t="shared" si="23"/>
        <v>68.940848748178169</v>
      </c>
      <c r="G287" s="34"/>
    </row>
    <row r="288" spans="1:7" s="8" customFormat="1" ht="62.4" x14ac:dyDescent="0.3">
      <c r="A288" s="1" t="s">
        <v>820</v>
      </c>
      <c r="B288" s="2" t="s">
        <v>822</v>
      </c>
      <c r="C288" s="168">
        <v>0</v>
      </c>
      <c r="D288" s="12">
        <v>80139200</v>
      </c>
      <c r="E288" s="12">
        <v>55248644.659999996</v>
      </c>
      <c r="F288" s="15">
        <f t="shared" si="23"/>
        <v>68.940848748178169</v>
      </c>
      <c r="G288" s="34"/>
    </row>
    <row r="289" spans="1:7" s="8" customFormat="1" ht="93.6" x14ac:dyDescent="0.3">
      <c r="A289" s="1" t="s">
        <v>998</v>
      </c>
      <c r="B289" s="2" t="s">
        <v>999</v>
      </c>
      <c r="C289" s="168">
        <f t="shared" ref="C289:D289" si="26">C290</f>
        <v>0</v>
      </c>
      <c r="D289" s="168">
        <f t="shared" si="26"/>
        <v>0</v>
      </c>
      <c r="E289" s="12">
        <f>E290</f>
        <v>1021626.4</v>
      </c>
      <c r="F289" s="15"/>
      <c r="G289" s="34"/>
    </row>
    <row r="290" spans="1:7" s="8" customFormat="1" ht="81.599999999999994" customHeight="1" x14ac:dyDescent="0.3">
      <c r="A290" s="1" t="s">
        <v>961</v>
      </c>
      <c r="B290" s="2" t="s">
        <v>960</v>
      </c>
      <c r="C290" s="168">
        <v>0</v>
      </c>
      <c r="D290" s="12">
        <v>0</v>
      </c>
      <c r="E290" s="12">
        <v>1021626.4</v>
      </c>
      <c r="F290" s="15"/>
      <c r="G290" s="34"/>
    </row>
    <row r="291" spans="1:7" s="82" customFormat="1" ht="46.8" x14ac:dyDescent="0.3">
      <c r="A291" s="140" t="s">
        <v>1044</v>
      </c>
      <c r="B291" s="95" t="s">
        <v>1045</v>
      </c>
      <c r="C291" s="147">
        <f>C292</f>
        <v>23610800</v>
      </c>
      <c r="D291" s="158">
        <v>0</v>
      </c>
      <c r="E291" s="158">
        <v>0</v>
      </c>
      <c r="F291" s="46"/>
      <c r="G291" s="34">
        <f t="shared" si="25"/>
        <v>0</v>
      </c>
    </row>
    <row r="292" spans="1:7" s="82" customFormat="1" ht="46.8" x14ac:dyDescent="0.3">
      <c r="A292" s="140" t="s">
        <v>1046</v>
      </c>
      <c r="B292" s="95" t="s">
        <v>1047</v>
      </c>
      <c r="C292" s="147">
        <v>23610800</v>
      </c>
      <c r="D292" s="158">
        <v>0</v>
      </c>
      <c r="E292" s="158">
        <v>0</v>
      </c>
      <c r="F292" s="46"/>
      <c r="G292" s="34">
        <f t="shared" si="25"/>
        <v>0</v>
      </c>
    </row>
    <row r="293" spans="1:7" s="8" customFormat="1" x14ac:dyDescent="0.3">
      <c r="A293" s="1" t="s">
        <v>369</v>
      </c>
      <c r="B293" s="2" t="s">
        <v>370</v>
      </c>
      <c r="C293" s="168">
        <f>C294</f>
        <v>32627757.559999999</v>
      </c>
      <c r="D293" s="12">
        <f>D294</f>
        <v>46456000</v>
      </c>
      <c r="E293" s="12">
        <f>E294</f>
        <v>33418832.699999999</v>
      </c>
      <c r="F293" s="15">
        <f t="shared" si="23"/>
        <v>71.936526390563117</v>
      </c>
      <c r="G293" s="34">
        <f t="shared" si="25"/>
        <v>102.42454645724663</v>
      </c>
    </row>
    <row r="294" spans="1:7" s="8" customFormat="1" ht="31.2" x14ac:dyDescent="0.3">
      <c r="A294" s="1" t="s">
        <v>288</v>
      </c>
      <c r="B294" s="2" t="s">
        <v>152</v>
      </c>
      <c r="C294" s="168">
        <v>32627757.559999999</v>
      </c>
      <c r="D294" s="12">
        <v>46456000</v>
      </c>
      <c r="E294" s="12">
        <v>33418832.699999999</v>
      </c>
      <c r="F294" s="15">
        <f t="shared" si="23"/>
        <v>71.936526390563117</v>
      </c>
      <c r="G294" s="34">
        <f t="shared" si="25"/>
        <v>102.42454645724663</v>
      </c>
    </row>
    <row r="295" spans="1:7" s="8" customFormat="1" ht="31.2" x14ac:dyDescent="0.3">
      <c r="A295" s="1" t="s">
        <v>371</v>
      </c>
      <c r="B295" s="2" t="s">
        <v>372</v>
      </c>
      <c r="C295" s="168">
        <f>C296</f>
        <v>13903400</v>
      </c>
      <c r="D295" s="12">
        <f>D296</f>
        <v>14987600</v>
      </c>
      <c r="E295" s="12">
        <f>E296</f>
        <v>14987600</v>
      </c>
      <c r="F295" s="15">
        <f t="shared" si="23"/>
        <v>100</v>
      </c>
      <c r="G295" s="34">
        <f t="shared" si="25"/>
        <v>107.79809255290074</v>
      </c>
    </row>
    <row r="296" spans="1:7" s="8" customFormat="1" ht="46.8" x14ac:dyDescent="0.3">
      <c r="A296" s="1" t="s">
        <v>289</v>
      </c>
      <c r="B296" s="2" t="s">
        <v>6</v>
      </c>
      <c r="C296" s="168">
        <v>13903400</v>
      </c>
      <c r="D296" s="12">
        <v>14987600</v>
      </c>
      <c r="E296" s="12">
        <v>14987600</v>
      </c>
      <c r="F296" s="15">
        <f t="shared" si="23"/>
        <v>100</v>
      </c>
      <c r="G296" s="34">
        <f t="shared" si="25"/>
        <v>107.79809255290074</v>
      </c>
    </row>
    <row r="297" spans="1:7" s="33" customFormat="1" ht="35.4" customHeight="1" x14ac:dyDescent="0.3">
      <c r="A297" s="150" t="s">
        <v>1048</v>
      </c>
      <c r="B297" s="172" t="s">
        <v>1050</v>
      </c>
      <c r="C297" s="158">
        <f>C298</f>
        <v>74571924.719999999</v>
      </c>
      <c r="D297" s="139">
        <v>0</v>
      </c>
      <c r="E297" s="139">
        <v>0</v>
      </c>
      <c r="F297" s="43"/>
      <c r="G297" s="34">
        <f t="shared" si="25"/>
        <v>0</v>
      </c>
    </row>
    <row r="298" spans="1:7" s="33" customFormat="1" ht="48.6" customHeight="1" x14ac:dyDescent="0.3">
      <c r="A298" s="150" t="s">
        <v>1049</v>
      </c>
      <c r="B298" s="172" t="s">
        <v>1051</v>
      </c>
      <c r="C298" s="158">
        <v>74571924.719999999</v>
      </c>
      <c r="D298" s="139">
        <v>0</v>
      </c>
      <c r="E298" s="139">
        <v>0</v>
      </c>
      <c r="F298" s="43"/>
      <c r="G298" s="34">
        <f t="shared" si="25"/>
        <v>0</v>
      </c>
    </row>
    <row r="299" spans="1:7" s="8" customFormat="1" ht="46.8" x14ac:dyDescent="0.3">
      <c r="A299" s="1" t="s">
        <v>823</v>
      </c>
      <c r="B299" s="2" t="s">
        <v>825</v>
      </c>
      <c r="C299" s="168">
        <f>C300</f>
        <v>0</v>
      </c>
      <c r="D299" s="12">
        <f>D300</f>
        <v>149882100</v>
      </c>
      <c r="E299" s="12">
        <f>E300</f>
        <v>26355309.73</v>
      </c>
      <c r="F299" s="15">
        <f t="shared" si="23"/>
        <v>17.584027532307061</v>
      </c>
      <c r="G299" s="34"/>
    </row>
    <row r="300" spans="1:7" s="8" customFormat="1" ht="46.8" x14ac:dyDescent="0.3">
      <c r="A300" s="1" t="s">
        <v>824</v>
      </c>
      <c r="B300" s="2" t="s">
        <v>826</v>
      </c>
      <c r="C300" s="168">
        <v>0</v>
      </c>
      <c r="D300" s="12">
        <v>149882100</v>
      </c>
      <c r="E300" s="12">
        <v>26355309.73</v>
      </c>
      <c r="F300" s="15">
        <f t="shared" si="23"/>
        <v>17.584027532307061</v>
      </c>
      <c r="G300" s="34"/>
    </row>
    <row r="301" spans="1:7" s="8" customFormat="1" ht="31.2" x14ac:dyDescent="0.3">
      <c r="A301" s="1" t="s">
        <v>290</v>
      </c>
      <c r="B301" s="2" t="s">
        <v>373</v>
      </c>
      <c r="C301" s="168">
        <f>C302</f>
        <v>10285736.43</v>
      </c>
      <c r="D301" s="12">
        <f>D302</f>
        <v>10087200</v>
      </c>
      <c r="E301" s="12">
        <f>E302</f>
        <v>10078445.73</v>
      </c>
      <c r="F301" s="15">
        <f t="shared" si="23"/>
        <v>99.913214073280997</v>
      </c>
      <c r="G301" s="34">
        <f t="shared" si="25"/>
        <v>97.984678088820147</v>
      </c>
    </row>
    <row r="302" spans="1:7" s="8" customFormat="1" ht="31.2" x14ac:dyDescent="0.3">
      <c r="A302" s="1" t="s">
        <v>290</v>
      </c>
      <c r="B302" s="2" t="s">
        <v>7</v>
      </c>
      <c r="C302" s="168">
        <v>10285736.43</v>
      </c>
      <c r="D302" s="12">
        <v>10087200</v>
      </c>
      <c r="E302" s="12">
        <v>10078445.73</v>
      </c>
      <c r="F302" s="15">
        <f t="shared" si="23"/>
        <v>99.913214073280997</v>
      </c>
      <c r="G302" s="34">
        <f t="shared" si="25"/>
        <v>97.984678088820147</v>
      </c>
    </row>
    <row r="303" spans="1:7" s="8" customFormat="1" ht="78" x14ac:dyDescent="0.3">
      <c r="A303" s="1" t="s">
        <v>374</v>
      </c>
      <c r="B303" s="2" t="s">
        <v>827</v>
      </c>
      <c r="C303" s="168">
        <f>C304</f>
        <v>6618900</v>
      </c>
      <c r="D303" s="12">
        <f>D304</f>
        <v>9050900</v>
      </c>
      <c r="E303" s="12">
        <f>E304</f>
        <v>9050900</v>
      </c>
      <c r="F303" s="15">
        <f t="shared" si="23"/>
        <v>100</v>
      </c>
      <c r="G303" s="34">
        <f t="shared" si="25"/>
        <v>136.74326549728809</v>
      </c>
    </row>
    <row r="304" spans="1:7" s="8" customFormat="1" ht="78" x14ac:dyDescent="0.3">
      <c r="A304" s="1" t="s">
        <v>291</v>
      </c>
      <c r="B304" s="2" t="s">
        <v>828</v>
      </c>
      <c r="C304" s="168">
        <v>6618900</v>
      </c>
      <c r="D304" s="12">
        <v>9050900</v>
      </c>
      <c r="E304" s="12">
        <v>9050900</v>
      </c>
      <c r="F304" s="15">
        <f t="shared" si="23"/>
        <v>100</v>
      </c>
      <c r="G304" s="34">
        <f t="shared" si="25"/>
        <v>136.74326549728809</v>
      </c>
    </row>
    <row r="305" spans="1:7" s="8" customFormat="1" ht="31.2" x14ac:dyDescent="0.3">
      <c r="A305" s="1" t="s">
        <v>829</v>
      </c>
      <c r="B305" s="2" t="s">
        <v>831</v>
      </c>
      <c r="C305" s="168">
        <f>C306</f>
        <v>0</v>
      </c>
      <c r="D305" s="12">
        <f>D306</f>
        <v>406553200</v>
      </c>
      <c r="E305" s="12">
        <f>E306</f>
        <v>381012495.44999999</v>
      </c>
      <c r="F305" s="15">
        <f t="shared" si="23"/>
        <v>93.717746029301935</v>
      </c>
      <c r="G305" s="34"/>
    </row>
    <row r="306" spans="1:7" s="8" customFormat="1" ht="31.2" x14ac:dyDescent="0.3">
      <c r="A306" s="1" t="s">
        <v>830</v>
      </c>
      <c r="B306" s="2" t="s">
        <v>832</v>
      </c>
      <c r="C306" s="168">
        <v>0</v>
      </c>
      <c r="D306" s="12">
        <v>406553200</v>
      </c>
      <c r="E306" s="12">
        <v>381012495.44999999</v>
      </c>
      <c r="F306" s="15">
        <f t="shared" si="23"/>
        <v>93.717746029301935</v>
      </c>
      <c r="G306" s="34"/>
    </row>
    <row r="307" spans="1:7" s="8" customFormat="1" ht="36" customHeight="1" x14ac:dyDescent="0.3">
      <c r="A307" s="1" t="s">
        <v>740</v>
      </c>
      <c r="B307" s="2" t="s">
        <v>742</v>
      </c>
      <c r="C307" s="168">
        <f>C308</f>
        <v>0</v>
      </c>
      <c r="D307" s="12">
        <f>D308</f>
        <v>245212100</v>
      </c>
      <c r="E307" s="12">
        <f>E308</f>
        <v>153394179.62</v>
      </c>
      <c r="F307" s="15">
        <f t="shared" si="23"/>
        <v>62.55571385751356</v>
      </c>
      <c r="G307" s="34"/>
    </row>
    <row r="308" spans="1:7" s="8" customFormat="1" ht="46.8" x14ac:dyDescent="0.3">
      <c r="A308" s="1" t="s">
        <v>741</v>
      </c>
      <c r="B308" s="2" t="s">
        <v>743</v>
      </c>
      <c r="C308" s="168">
        <v>0</v>
      </c>
      <c r="D308" s="12">
        <v>245212100</v>
      </c>
      <c r="E308" s="12">
        <v>153394179.62</v>
      </c>
      <c r="F308" s="15">
        <f t="shared" si="23"/>
        <v>62.55571385751356</v>
      </c>
      <c r="G308" s="34"/>
    </row>
    <row r="309" spans="1:7" s="8" customFormat="1" ht="31.2" x14ac:dyDescent="0.3">
      <c r="A309" s="1" t="s">
        <v>375</v>
      </c>
      <c r="B309" s="2" t="s">
        <v>376</v>
      </c>
      <c r="C309" s="168">
        <f>C310</f>
        <v>177924608.40000001</v>
      </c>
      <c r="D309" s="12">
        <f>D310</f>
        <v>638569400</v>
      </c>
      <c r="E309" s="12">
        <f>E310</f>
        <v>339812030.93000001</v>
      </c>
      <c r="F309" s="15">
        <f t="shared" si="23"/>
        <v>53.214581051018108</v>
      </c>
      <c r="G309" s="34">
        <f t="shared" si="25"/>
        <v>190.98652737571516</v>
      </c>
    </row>
    <row r="310" spans="1:7" s="8" customFormat="1" ht="31.2" x14ac:dyDescent="0.3">
      <c r="A310" s="1" t="s">
        <v>292</v>
      </c>
      <c r="B310" s="2" t="s">
        <v>8</v>
      </c>
      <c r="C310" s="168">
        <v>177924608.40000001</v>
      </c>
      <c r="D310" s="12">
        <v>638569400</v>
      </c>
      <c r="E310" s="12">
        <v>339812030.93000001</v>
      </c>
      <c r="F310" s="15">
        <f t="shared" si="23"/>
        <v>53.214581051018108</v>
      </c>
      <c r="G310" s="34">
        <f t="shared" si="25"/>
        <v>190.98652737571516</v>
      </c>
    </row>
    <row r="311" spans="1:7" s="8" customFormat="1" ht="31.2" x14ac:dyDescent="0.3">
      <c r="A311" s="1" t="s">
        <v>833</v>
      </c>
      <c r="B311" s="2" t="s">
        <v>835</v>
      </c>
      <c r="C311" s="168">
        <f>C312</f>
        <v>0</v>
      </c>
      <c r="D311" s="12">
        <f>D312</f>
        <v>6532900</v>
      </c>
      <c r="E311" s="12">
        <f>E312</f>
        <v>2310700</v>
      </c>
      <c r="F311" s="15">
        <f t="shared" si="23"/>
        <v>35.370203125717516</v>
      </c>
      <c r="G311" s="34"/>
    </row>
    <row r="312" spans="1:7" s="8" customFormat="1" ht="46.8" x14ac:dyDescent="0.3">
      <c r="A312" s="1" t="s">
        <v>834</v>
      </c>
      <c r="B312" s="2" t="s">
        <v>836</v>
      </c>
      <c r="C312" s="168">
        <v>0</v>
      </c>
      <c r="D312" s="12">
        <v>6532900</v>
      </c>
      <c r="E312" s="12">
        <v>2310700</v>
      </c>
      <c r="F312" s="15">
        <f t="shared" si="23"/>
        <v>35.370203125717516</v>
      </c>
      <c r="G312" s="34"/>
    </row>
    <row r="313" spans="1:7" s="8" customFormat="1" ht="93.6" x14ac:dyDescent="0.3">
      <c r="A313" s="1" t="s">
        <v>503</v>
      </c>
      <c r="B313" s="2" t="s">
        <v>505</v>
      </c>
      <c r="C313" s="168">
        <f>C314</f>
        <v>610799.01</v>
      </c>
      <c r="D313" s="12">
        <f>D314</f>
        <v>610800</v>
      </c>
      <c r="E313" s="12">
        <f>E314</f>
        <v>0</v>
      </c>
      <c r="F313" s="15">
        <f t="shared" si="23"/>
        <v>0</v>
      </c>
      <c r="G313" s="34">
        <f t="shared" si="25"/>
        <v>0</v>
      </c>
    </row>
    <row r="314" spans="1:7" s="8" customFormat="1" ht="98.4" customHeight="1" x14ac:dyDescent="0.3">
      <c r="A314" s="1" t="s">
        <v>504</v>
      </c>
      <c r="B314" s="2" t="s">
        <v>506</v>
      </c>
      <c r="C314" s="168">
        <v>610799.01</v>
      </c>
      <c r="D314" s="12">
        <v>610800</v>
      </c>
      <c r="E314" s="12">
        <v>0</v>
      </c>
      <c r="F314" s="15">
        <f t="shared" si="23"/>
        <v>0</v>
      </c>
      <c r="G314" s="34">
        <f t="shared" si="25"/>
        <v>0</v>
      </c>
    </row>
    <row r="315" spans="1:7" s="8" customFormat="1" ht="62.4" x14ac:dyDescent="0.3">
      <c r="A315" s="1" t="s">
        <v>507</v>
      </c>
      <c r="B315" s="2" t="s">
        <v>837</v>
      </c>
      <c r="C315" s="168">
        <f>C316</f>
        <v>2820000</v>
      </c>
      <c r="D315" s="12">
        <f>D316</f>
        <v>2820000</v>
      </c>
      <c r="E315" s="12">
        <f>E316</f>
        <v>940000</v>
      </c>
      <c r="F315" s="15">
        <f t="shared" si="23"/>
        <v>33.333333333333329</v>
      </c>
      <c r="G315" s="34">
        <f t="shared" si="25"/>
        <v>33.333333333333329</v>
      </c>
    </row>
    <row r="316" spans="1:7" s="8" customFormat="1" ht="78" x14ac:dyDescent="0.3">
      <c r="A316" s="1" t="s">
        <v>508</v>
      </c>
      <c r="B316" s="2" t="s">
        <v>838</v>
      </c>
      <c r="C316" s="168">
        <v>2820000</v>
      </c>
      <c r="D316" s="12">
        <v>2820000</v>
      </c>
      <c r="E316" s="12">
        <v>940000</v>
      </c>
      <c r="F316" s="15">
        <f t="shared" si="23"/>
        <v>33.333333333333329</v>
      </c>
      <c r="G316" s="34">
        <f t="shared" si="25"/>
        <v>33.333333333333329</v>
      </c>
    </row>
    <row r="317" spans="1:7" s="8" customFormat="1" ht="62.4" x14ac:dyDescent="0.3">
      <c r="A317" s="1" t="s">
        <v>839</v>
      </c>
      <c r="B317" s="2" t="s">
        <v>841</v>
      </c>
      <c r="C317" s="168">
        <f>C318</f>
        <v>0</v>
      </c>
      <c r="D317" s="12">
        <f>D318</f>
        <v>16405000</v>
      </c>
      <c r="E317" s="12">
        <f>E318</f>
        <v>2021000</v>
      </c>
      <c r="F317" s="15">
        <f t="shared" si="23"/>
        <v>12.319414812557147</v>
      </c>
      <c r="G317" s="34"/>
    </row>
    <row r="318" spans="1:7" s="8" customFormat="1" ht="78" x14ac:dyDescent="0.3">
      <c r="A318" s="1" t="s">
        <v>840</v>
      </c>
      <c r="B318" s="2" t="s">
        <v>842</v>
      </c>
      <c r="C318" s="168">
        <v>0</v>
      </c>
      <c r="D318" s="12">
        <v>16405000</v>
      </c>
      <c r="E318" s="12">
        <v>2021000</v>
      </c>
      <c r="F318" s="15">
        <f t="shared" si="23"/>
        <v>12.319414812557147</v>
      </c>
      <c r="G318" s="34"/>
    </row>
    <row r="319" spans="1:7" s="8" customFormat="1" ht="62.4" x14ac:dyDescent="0.3">
      <c r="A319" s="1" t="s">
        <v>509</v>
      </c>
      <c r="B319" s="2" t="s">
        <v>510</v>
      </c>
      <c r="C319" s="168">
        <v>9416800</v>
      </c>
      <c r="D319" s="12">
        <v>8475200</v>
      </c>
      <c r="E319" s="12">
        <v>0</v>
      </c>
      <c r="F319" s="15">
        <f t="shared" si="23"/>
        <v>0</v>
      </c>
      <c r="G319" s="34">
        <f t="shared" si="25"/>
        <v>0</v>
      </c>
    </row>
    <row r="320" spans="1:7" s="203" customFormat="1" ht="18" customHeight="1" x14ac:dyDescent="0.3">
      <c r="A320" s="55" t="s">
        <v>1052</v>
      </c>
      <c r="B320" s="72" t="s">
        <v>1054</v>
      </c>
      <c r="C320" s="139">
        <f>C321</f>
        <v>741098.02</v>
      </c>
      <c r="D320" s="109">
        <v>0</v>
      </c>
      <c r="E320" s="109">
        <v>0</v>
      </c>
      <c r="F320" s="137"/>
      <c r="G320" s="34">
        <f t="shared" si="25"/>
        <v>0</v>
      </c>
    </row>
    <row r="321" spans="1:7" s="203" customFormat="1" ht="33.6" customHeight="1" x14ac:dyDescent="0.3">
      <c r="A321" s="55" t="s">
        <v>1053</v>
      </c>
      <c r="B321" s="72" t="s">
        <v>1055</v>
      </c>
      <c r="C321" s="139">
        <v>741098.02</v>
      </c>
      <c r="D321" s="109">
        <v>0</v>
      </c>
      <c r="E321" s="109">
        <v>0</v>
      </c>
      <c r="F321" s="137"/>
      <c r="G321" s="34">
        <f t="shared" si="25"/>
        <v>0</v>
      </c>
    </row>
    <row r="322" spans="1:7" s="8" customFormat="1" ht="46.8" x14ac:dyDescent="0.3">
      <c r="A322" s="1" t="s">
        <v>513</v>
      </c>
      <c r="B322" s="2" t="s">
        <v>511</v>
      </c>
      <c r="C322" s="168">
        <f>C323</f>
        <v>3829704.84</v>
      </c>
      <c r="D322" s="12">
        <f>D323</f>
        <v>13346900</v>
      </c>
      <c r="E322" s="12">
        <f>E323</f>
        <v>13021427</v>
      </c>
      <c r="F322" s="15">
        <f t="shared" si="23"/>
        <v>97.561433741168358</v>
      </c>
      <c r="G322" s="34">
        <f t="shared" si="25"/>
        <v>340.01124222408743</v>
      </c>
    </row>
    <row r="323" spans="1:7" s="8" customFormat="1" ht="62.4" x14ac:dyDescent="0.3">
      <c r="A323" s="1" t="s">
        <v>514</v>
      </c>
      <c r="B323" s="2" t="s">
        <v>512</v>
      </c>
      <c r="C323" s="168">
        <v>3829704.84</v>
      </c>
      <c r="D323" s="12">
        <v>13346900</v>
      </c>
      <c r="E323" s="12">
        <v>13021427</v>
      </c>
      <c r="F323" s="15">
        <f t="shared" si="23"/>
        <v>97.561433741168358</v>
      </c>
      <c r="G323" s="34">
        <f t="shared" si="25"/>
        <v>340.01124222408743</v>
      </c>
    </row>
    <row r="324" spans="1:7" s="8" customFormat="1" ht="31.2" x14ac:dyDescent="0.3">
      <c r="A324" s="1" t="s">
        <v>515</v>
      </c>
      <c r="B324" s="2" t="s">
        <v>575</v>
      </c>
      <c r="C324" s="168">
        <v>2346462705.4499998</v>
      </c>
      <c r="D324" s="12">
        <v>1477395600</v>
      </c>
      <c r="E324" s="12">
        <v>1344649946.1700001</v>
      </c>
      <c r="F324" s="15">
        <f t="shared" si="23"/>
        <v>91.01488769629475</v>
      </c>
      <c r="G324" s="34">
        <f t="shared" si="25"/>
        <v>57.305404558395736</v>
      </c>
    </row>
    <row r="325" spans="1:7" s="8" customFormat="1" ht="46.8" x14ac:dyDescent="0.3">
      <c r="A325" s="1" t="s">
        <v>545</v>
      </c>
      <c r="B325" s="2" t="s">
        <v>543</v>
      </c>
      <c r="C325" s="168">
        <f>C326</f>
        <v>258999437.37</v>
      </c>
      <c r="D325" s="12">
        <f>D326</f>
        <v>559406100</v>
      </c>
      <c r="E325" s="12">
        <f>E326</f>
        <v>318235127.26999998</v>
      </c>
      <c r="F325" s="15">
        <f t="shared" si="23"/>
        <v>56.888033089020652</v>
      </c>
      <c r="G325" s="34">
        <f t="shared" ref="G325:G388" si="27">E325/C325*100</f>
        <v>122.87097242430585</v>
      </c>
    </row>
    <row r="326" spans="1:7" s="8" customFormat="1" ht="46.8" x14ac:dyDescent="0.3">
      <c r="A326" s="1" t="s">
        <v>546</v>
      </c>
      <c r="B326" s="2" t="s">
        <v>544</v>
      </c>
      <c r="C326" s="168">
        <v>258999437.37</v>
      </c>
      <c r="D326" s="12">
        <v>559406100</v>
      </c>
      <c r="E326" s="12">
        <v>318235127.26999998</v>
      </c>
      <c r="F326" s="15">
        <f t="shared" si="23"/>
        <v>56.888033089020652</v>
      </c>
      <c r="G326" s="34">
        <f t="shared" si="27"/>
        <v>122.87097242430585</v>
      </c>
    </row>
    <row r="327" spans="1:7" s="65" customFormat="1" ht="46.8" x14ac:dyDescent="0.3">
      <c r="A327" s="93" t="s">
        <v>1056</v>
      </c>
      <c r="B327" s="42" t="s">
        <v>1057</v>
      </c>
      <c r="C327" s="109">
        <f>C328</f>
        <v>46190600</v>
      </c>
      <c r="D327" s="77">
        <v>0</v>
      </c>
      <c r="E327" s="77">
        <v>0</v>
      </c>
      <c r="F327" s="106"/>
      <c r="G327" s="34">
        <f t="shared" si="27"/>
        <v>0</v>
      </c>
    </row>
    <row r="328" spans="1:7" s="65" customFormat="1" ht="46.8" x14ac:dyDescent="0.3">
      <c r="A328" s="93" t="s">
        <v>1058</v>
      </c>
      <c r="B328" s="42" t="s">
        <v>1059</v>
      </c>
      <c r="C328" s="109">
        <v>46190600</v>
      </c>
      <c r="D328" s="77">
        <v>0</v>
      </c>
      <c r="E328" s="77">
        <v>0</v>
      </c>
      <c r="F328" s="106"/>
      <c r="G328" s="34">
        <f t="shared" si="27"/>
        <v>0</v>
      </c>
    </row>
    <row r="329" spans="1:7" s="8" customFormat="1" ht="37.200000000000003" customHeight="1" x14ac:dyDescent="0.3">
      <c r="A329" s="1" t="s">
        <v>576</v>
      </c>
      <c r="B329" s="2" t="s">
        <v>639</v>
      </c>
      <c r="C329" s="168">
        <f>C330</f>
        <v>428636287.43000001</v>
      </c>
      <c r="D329" s="12">
        <f>D330</f>
        <v>835011000</v>
      </c>
      <c r="E329" s="12">
        <f>E330</f>
        <v>545300235.39999998</v>
      </c>
      <c r="F329" s="15">
        <f t="shared" si="23"/>
        <v>65.304557113618856</v>
      </c>
      <c r="G329" s="34">
        <f t="shared" si="27"/>
        <v>127.21746884042153</v>
      </c>
    </row>
    <row r="330" spans="1:7" s="8" customFormat="1" ht="34.799999999999997" customHeight="1" x14ac:dyDescent="0.3">
      <c r="A330" s="1" t="s">
        <v>577</v>
      </c>
      <c r="B330" s="2" t="s">
        <v>640</v>
      </c>
      <c r="C330" s="168">
        <v>428636287.43000001</v>
      </c>
      <c r="D330" s="12">
        <v>835011000</v>
      </c>
      <c r="E330" s="12">
        <v>545300235.39999998</v>
      </c>
      <c r="F330" s="15">
        <f t="shared" si="23"/>
        <v>65.304557113618856</v>
      </c>
      <c r="G330" s="34">
        <f t="shared" si="27"/>
        <v>127.21746884042153</v>
      </c>
    </row>
    <row r="331" spans="1:7" s="8" customFormat="1" ht="31.2" x14ac:dyDescent="0.3">
      <c r="A331" s="1" t="s">
        <v>641</v>
      </c>
      <c r="B331" s="2" t="s">
        <v>645</v>
      </c>
      <c r="C331" s="168">
        <f>C332</f>
        <v>25785488.579999998</v>
      </c>
      <c r="D331" s="12">
        <f>D332</f>
        <v>256990300</v>
      </c>
      <c r="E331" s="12">
        <f>E332</f>
        <v>176132277.65000001</v>
      </c>
      <c r="F331" s="15">
        <f t="shared" si="23"/>
        <v>68.536546963056594</v>
      </c>
      <c r="G331" s="34">
        <f t="shared" si="27"/>
        <v>683.06744354890179</v>
      </c>
    </row>
    <row r="332" spans="1:7" s="8" customFormat="1" ht="31.2" x14ac:dyDescent="0.3">
      <c r="A332" s="1" t="s">
        <v>642</v>
      </c>
      <c r="B332" s="2" t="s">
        <v>646</v>
      </c>
      <c r="C332" s="168">
        <v>25785488.579999998</v>
      </c>
      <c r="D332" s="12">
        <v>256990300</v>
      </c>
      <c r="E332" s="12">
        <v>176132277.65000001</v>
      </c>
      <c r="F332" s="15">
        <f t="shared" si="23"/>
        <v>68.536546963056594</v>
      </c>
      <c r="G332" s="34">
        <f t="shared" si="27"/>
        <v>683.06744354890179</v>
      </c>
    </row>
    <row r="333" spans="1:7" s="8" customFormat="1" ht="62.4" x14ac:dyDescent="0.3">
      <c r="A333" s="1" t="s">
        <v>843</v>
      </c>
      <c r="B333" s="2" t="s">
        <v>845</v>
      </c>
      <c r="C333" s="168">
        <f>C334</f>
        <v>0</v>
      </c>
      <c r="D333" s="12">
        <f>D334</f>
        <v>20568300</v>
      </c>
      <c r="E333" s="12">
        <f>E334</f>
        <v>20568276.52</v>
      </c>
      <c r="F333" s="15">
        <f t="shared" si="23"/>
        <v>99.999885843749851</v>
      </c>
      <c r="G333" s="34"/>
    </row>
    <row r="334" spans="1:7" s="8" customFormat="1" ht="78" x14ac:dyDescent="0.3">
      <c r="A334" s="1" t="s">
        <v>844</v>
      </c>
      <c r="B334" s="2" t="s">
        <v>846</v>
      </c>
      <c r="C334" s="168">
        <v>0</v>
      </c>
      <c r="D334" s="12">
        <v>20568300</v>
      </c>
      <c r="E334" s="12">
        <v>20568276.52</v>
      </c>
      <c r="F334" s="15">
        <f t="shared" si="23"/>
        <v>99.999885843749851</v>
      </c>
      <c r="G334" s="34"/>
    </row>
    <row r="335" spans="1:7" s="8" customFormat="1" ht="31.2" x14ac:dyDescent="0.3">
      <c r="A335" s="1" t="s">
        <v>643</v>
      </c>
      <c r="B335" s="2" t="s">
        <v>847</v>
      </c>
      <c r="C335" s="168">
        <f>C336</f>
        <v>202652207.97</v>
      </c>
      <c r="D335" s="12">
        <f>D336</f>
        <v>726364800</v>
      </c>
      <c r="E335" s="12">
        <f>E336</f>
        <v>472683225.88</v>
      </c>
      <c r="F335" s="15">
        <f t="shared" si="23"/>
        <v>65.075183417478371</v>
      </c>
      <c r="G335" s="34">
        <f t="shared" si="27"/>
        <v>233.24849534823451</v>
      </c>
    </row>
    <row r="336" spans="1:7" s="8" customFormat="1" ht="35.4" customHeight="1" x14ac:dyDescent="0.3">
      <c r="A336" s="1" t="s">
        <v>644</v>
      </c>
      <c r="B336" s="2" t="s">
        <v>848</v>
      </c>
      <c r="C336" s="168">
        <v>202652207.97</v>
      </c>
      <c r="D336" s="12">
        <v>726364800</v>
      </c>
      <c r="E336" s="12">
        <v>472683225.88</v>
      </c>
      <c r="F336" s="15">
        <f t="shared" si="23"/>
        <v>65.075183417478371</v>
      </c>
      <c r="G336" s="34">
        <f t="shared" si="27"/>
        <v>233.24849534823451</v>
      </c>
    </row>
    <row r="337" spans="1:7" s="8" customFormat="1" ht="62.4" x14ac:dyDescent="0.3">
      <c r="A337" s="1" t="s">
        <v>293</v>
      </c>
      <c r="B337" s="2" t="s">
        <v>947</v>
      </c>
      <c r="C337" s="168">
        <v>19426620.469999999</v>
      </c>
      <c r="D337" s="12">
        <v>18031800</v>
      </c>
      <c r="E337" s="12">
        <v>17700971.420000002</v>
      </c>
      <c r="F337" s="15">
        <f t="shared" si="23"/>
        <v>98.165304739404831</v>
      </c>
      <c r="G337" s="34">
        <f t="shared" si="27"/>
        <v>91.117090835923463</v>
      </c>
    </row>
    <row r="338" spans="1:7" s="8" customFormat="1" ht="51" customHeight="1" x14ac:dyDescent="0.3">
      <c r="A338" s="1" t="s">
        <v>579</v>
      </c>
      <c r="B338" s="2" t="s">
        <v>578</v>
      </c>
      <c r="C338" s="168">
        <v>212064303.62</v>
      </c>
      <c r="D338" s="12">
        <v>342961500</v>
      </c>
      <c r="E338" s="12">
        <v>241467895.5</v>
      </c>
      <c r="F338" s="15">
        <f t="shared" si="23"/>
        <v>70.406706146316708</v>
      </c>
      <c r="G338" s="34">
        <f t="shared" si="27"/>
        <v>113.8654131685871</v>
      </c>
    </row>
    <row r="339" spans="1:7" s="8" customFormat="1" ht="46.8" x14ac:dyDescent="0.3">
      <c r="A339" s="1" t="s">
        <v>294</v>
      </c>
      <c r="B339" s="2" t="s">
        <v>9</v>
      </c>
      <c r="C339" s="168">
        <v>1133800</v>
      </c>
      <c r="D339" s="12">
        <v>1685400</v>
      </c>
      <c r="E339" s="12">
        <v>1685400</v>
      </c>
      <c r="F339" s="15">
        <f t="shared" si="23"/>
        <v>100</v>
      </c>
      <c r="G339" s="34">
        <f t="shared" si="27"/>
        <v>148.65055565355442</v>
      </c>
    </row>
    <row r="340" spans="1:7" s="8" customFormat="1" ht="38.4" customHeight="1" x14ac:dyDescent="0.3">
      <c r="A340" s="1" t="s">
        <v>377</v>
      </c>
      <c r="B340" s="2" t="s">
        <v>378</v>
      </c>
      <c r="C340" s="168">
        <f>C341</f>
        <v>20579214.760000002</v>
      </c>
      <c r="D340" s="12">
        <f>D341</f>
        <v>20417100</v>
      </c>
      <c r="E340" s="12">
        <f>E341</f>
        <v>19544973.309999999</v>
      </c>
      <c r="F340" s="15">
        <f t="shared" si="23"/>
        <v>95.728449730862849</v>
      </c>
      <c r="G340" s="34">
        <f t="shared" si="27"/>
        <v>94.974339584568284</v>
      </c>
    </row>
    <row r="341" spans="1:7" ht="46.8" x14ac:dyDescent="0.3">
      <c r="A341" s="1" t="s">
        <v>295</v>
      </c>
      <c r="B341" s="2" t="s">
        <v>10</v>
      </c>
      <c r="C341" s="168">
        <v>20579214.760000002</v>
      </c>
      <c r="D341" s="12">
        <v>20417100</v>
      </c>
      <c r="E341" s="12">
        <v>19544973.309999999</v>
      </c>
      <c r="F341" s="15">
        <f t="shared" si="23"/>
        <v>95.728449730862849</v>
      </c>
      <c r="G341" s="34">
        <f t="shared" si="27"/>
        <v>94.974339584568284</v>
      </c>
    </row>
    <row r="342" spans="1:7" ht="31.2" x14ac:dyDescent="0.3">
      <c r="A342" s="1" t="s">
        <v>516</v>
      </c>
      <c r="B342" s="2" t="s">
        <v>518</v>
      </c>
      <c r="C342" s="168">
        <f>C343</f>
        <v>22000598.109999999</v>
      </c>
      <c r="D342" s="12">
        <f>D343</f>
        <v>62308000</v>
      </c>
      <c r="E342" s="12">
        <f>E343</f>
        <v>30835580.690000001</v>
      </c>
      <c r="F342" s="15">
        <f t="shared" si="23"/>
        <v>49.488959186621301</v>
      </c>
      <c r="G342" s="34">
        <f t="shared" si="27"/>
        <v>140.15791996120419</v>
      </c>
    </row>
    <row r="343" spans="1:7" ht="31.2" x14ac:dyDescent="0.3">
      <c r="A343" s="1" t="s">
        <v>517</v>
      </c>
      <c r="B343" s="2" t="s">
        <v>519</v>
      </c>
      <c r="C343" s="168">
        <v>22000598.109999999</v>
      </c>
      <c r="D343" s="12">
        <v>62308000</v>
      </c>
      <c r="E343" s="12">
        <v>30835580.690000001</v>
      </c>
      <c r="F343" s="15">
        <f t="shared" si="23"/>
        <v>49.488959186621301</v>
      </c>
      <c r="G343" s="34">
        <f t="shared" si="27"/>
        <v>140.15791996120419</v>
      </c>
    </row>
    <row r="344" spans="1:7" s="206" customFormat="1" ht="46.8" x14ac:dyDescent="0.3">
      <c r="A344" s="119" t="s">
        <v>1060</v>
      </c>
      <c r="B344" s="26" t="s">
        <v>1061</v>
      </c>
      <c r="C344" s="77">
        <f>C345</f>
        <v>1401700</v>
      </c>
      <c r="D344" s="77">
        <v>0</v>
      </c>
      <c r="E344" s="77">
        <v>0</v>
      </c>
      <c r="F344" s="131"/>
      <c r="G344" s="34">
        <f t="shared" si="27"/>
        <v>0</v>
      </c>
    </row>
    <row r="345" spans="1:7" s="206" customFormat="1" ht="46.8" x14ac:dyDescent="0.3">
      <c r="A345" s="119" t="s">
        <v>1062</v>
      </c>
      <c r="B345" s="26" t="s">
        <v>1063</v>
      </c>
      <c r="C345" s="77">
        <v>1401700</v>
      </c>
      <c r="D345" s="77">
        <v>0</v>
      </c>
      <c r="E345" s="77">
        <v>0</v>
      </c>
      <c r="F345" s="131"/>
      <c r="G345" s="34">
        <f t="shared" si="27"/>
        <v>0</v>
      </c>
    </row>
    <row r="346" spans="1:7" ht="31.2" x14ac:dyDescent="0.3">
      <c r="A346" s="1" t="s">
        <v>379</v>
      </c>
      <c r="B346" s="2" t="s">
        <v>380</v>
      </c>
      <c r="C346" s="168">
        <f>C347</f>
        <v>10134900</v>
      </c>
      <c r="D346" s="12">
        <f>D347</f>
        <v>14975600</v>
      </c>
      <c r="E346" s="12">
        <f>E347</f>
        <v>14780817.08</v>
      </c>
      <c r="F346" s="15">
        <f t="shared" si="23"/>
        <v>98.69933144581853</v>
      </c>
      <c r="G346" s="34">
        <f t="shared" si="27"/>
        <v>145.84077869539905</v>
      </c>
    </row>
    <row r="347" spans="1:7" ht="31.2" x14ac:dyDescent="0.3">
      <c r="A347" s="1" t="s">
        <v>296</v>
      </c>
      <c r="B347" s="2" t="s">
        <v>11</v>
      </c>
      <c r="C347" s="168">
        <v>10134900</v>
      </c>
      <c r="D347" s="12">
        <v>14975600</v>
      </c>
      <c r="E347" s="12">
        <v>14780817.08</v>
      </c>
      <c r="F347" s="15">
        <f t="shared" si="23"/>
        <v>98.69933144581853</v>
      </c>
      <c r="G347" s="34">
        <f t="shared" si="27"/>
        <v>145.84077869539905</v>
      </c>
    </row>
    <row r="348" spans="1:7" ht="31.2" x14ac:dyDescent="0.3">
      <c r="A348" s="1" t="s">
        <v>520</v>
      </c>
      <c r="B348" s="2" t="s">
        <v>524</v>
      </c>
      <c r="C348" s="168">
        <f>C349</f>
        <v>449852600.31</v>
      </c>
      <c r="D348" s="12">
        <f>D349</f>
        <v>556214000</v>
      </c>
      <c r="E348" s="12">
        <f>E349</f>
        <v>519597700.00999999</v>
      </c>
      <c r="F348" s="15">
        <f t="shared" si="23"/>
        <v>93.416868329455923</v>
      </c>
      <c r="G348" s="34">
        <f t="shared" si="27"/>
        <v>115.50398945164208</v>
      </c>
    </row>
    <row r="349" spans="1:7" ht="46.8" x14ac:dyDescent="0.3">
      <c r="A349" s="1" t="s">
        <v>521</v>
      </c>
      <c r="B349" s="2" t="s">
        <v>525</v>
      </c>
      <c r="C349" s="168">
        <v>449852600.31</v>
      </c>
      <c r="D349" s="12">
        <v>556214000</v>
      </c>
      <c r="E349" s="12">
        <v>519597700.00999999</v>
      </c>
      <c r="F349" s="15">
        <f t="shared" si="23"/>
        <v>93.416868329455923</v>
      </c>
      <c r="G349" s="34">
        <f t="shared" si="27"/>
        <v>115.50398945164208</v>
      </c>
    </row>
    <row r="350" spans="1:7" ht="31.2" x14ac:dyDescent="0.3">
      <c r="A350" s="3" t="s">
        <v>522</v>
      </c>
      <c r="B350" s="2" t="s">
        <v>526</v>
      </c>
      <c r="C350" s="168">
        <f>C351</f>
        <v>857695273.01999998</v>
      </c>
      <c r="D350" s="12">
        <f>D351</f>
        <v>677903900</v>
      </c>
      <c r="E350" s="12">
        <f>E351</f>
        <v>776387118.15999997</v>
      </c>
      <c r="F350" s="15">
        <f t="shared" si="23"/>
        <v>114.52760755027371</v>
      </c>
      <c r="G350" s="34">
        <f t="shared" si="27"/>
        <v>90.520158217299169</v>
      </c>
    </row>
    <row r="351" spans="1:7" ht="46.8" x14ac:dyDescent="0.3">
      <c r="A351" s="3" t="s">
        <v>523</v>
      </c>
      <c r="B351" s="2" t="s">
        <v>527</v>
      </c>
      <c r="C351" s="168">
        <v>857695273.01999998</v>
      </c>
      <c r="D351" s="12">
        <v>677903900</v>
      </c>
      <c r="E351" s="12">
        <v>776387118.15999997</v>
      </c>
      <c r="F351" s="15">
        <f t="shared" ref="F351:F430" si="28">E351/D351*100</f>
        <v>114.52760755027371</v>
      </c>
      <c r="G351" s="34">
        <f t="shared" si="27"/>
        <v>90.520158217299169</v>
      </c>
    </row>
    <row r="352" spans="1:7" x14ac:dyDescent="0.3">
      <c r="A352" s="3" t="s">
        <v>849</v>
      </c>
      <c r="B352" s="2" t="s">
        <v>851</v>
      </c>
      <c r="C352" s="168">
        <f>C353</f>
        <v>0</v>
      </c>
      <c r="D352" s="12">
        <f>D353</f>
        <v>4369700</v>
      </c>
      <c r="E352" s="12">
        <f>E353</f>
        <v>908220.46</v>
      </c>
      <c r="F352" s="15">
        <f t="shared" si="28"/>
        <v>20.784503741675628</v>
      </c>
      <c r="G352" s="34"/>
    </row>
    <row r="353" spans="1:7" ht="31.2" x14ac:dyDescent="0.3">
      <c r="A353" s="3" t="s">
        <v>850</v>
      </c>
      <c r="B353" s="2" t="s">
        <v>852</v>
      </c>
      <c r="C353" s="168">
        <v>0</v>
      </c>
      <c r="D353" s="12">
        <v>4369700</v>
      </c>
      <c r="E353" s="12">
        <v>908220.46</v>
      </c>
      <c r="F353" s="15">
        <f t="shared" si="28"/>
        <v>20.784503741675628</v>
      </c>
      <c r="G353" s="34"/>
    </row>
    <row r="354" spans="1:7" x14ac:dyDescent="0.3">
      <c r="A354" s="1" t="s">
        <v>647</v>
      </c>
      <c r="B354" s="2" t="s">
        <v>649</v>
      </c>
      <c r="C354" s="168">
        <f>C355</f>
        <v>22376000</v>
      </c>
      <c r="D354" s="12">
        <f>D355</f>
        <v>78118300</v>
      </c>
      <c r="E354" s="12">
        <f>E355</f>
        <v>40555067.920000002</v>
      </c>
      <c r="F354" s="15">
        <f t="shared" si="28"/>
        <v>51.914939162782602</v>
      </c>
      <c r="G354" s="34">
        <f t="shared" si="27"/>
        <v>181.2435999284948</v>
      </c>
    </row>
    <row r="355" spans="1:7" ht="31.2" x14ac:dyDescent="0.3">
      <c r="A355" s="1" t="s">
        <v>648</v>
      </c>
      <c r="B355" s="2" t="s">
        <v>650</v>
      </c>
      <c r="C355" s="168">
        <v>22376000</v>
      </c>
      <c r="D355" s="12">
        <v>78118300</v>
      </c>
      <c r="E355" s="12">
        <v>40555067.920000002</v>
      </c>
      <c r="F355" s="15">
        <f t="shared" si="28"/>
        <v>51.914939162782602</v>
      </c>
      <c r="G355" s="34">
        <f t="shared" si="27"/>
        <v>181.2435999284948</v>
      </c>
    </row>
    <row r="356" spans="1:7" ht="31.2" x14ac:dyDescent="0.3">
      <c r="A356" s="1" t="s">
        <v>853</v>
      </c>
      <c r="B356" s="2" t="s">
        <v>855</v>
      </c>
      <c r="C356" s="168">
        <f>C357</f>
        <v>0</v>
      </c>
      <c r="D356" s="12">
        <f>D357</f>
        <v>27621500</v>
      </c>
      <c r="E356" s="12">
        <f>E357</f>
        <v>16607175.84</v>
      </c>
      <c r="F356" s="15">
        <f t="shared" si="28"/>
        <v>60.12409116087106</v>
      </c>
      <c r="G356" s="34"/>
    </row>
    <row r="357" spans="1:7" ht="31.2" x14ac:dyDescent="0.3">
      <c r="A357" s="1" t="s">
        <v>854</v>
      </c>
      <c r="B357" s="2" t="s">
        <v>856</v>
      </c>
      <c r="C357" s="168">
        <v>0</v>
      </c>
      <c r="D357" s="12">
        <v>27621500</v>
      </c>
      <c r="E357" s="12">
        <v>16607175.84</v>
      </c>
      <c r="F357" s="15">
        <f t="shared" si="28"/>
        <v>60.12409116087106</v>
      </c>
      <c r="G357" s="34"/>
    </row>
    <row r="358" spans="1:7" ht="31.2" x14ac:dyDescent="0.3">
      <c r="A358" s="1" t="s">
        <v>381</v>
      </c>
      <c r="B358" s="2" t="s">
        <v>382</v>
      </c>
      <c r="C358" s="168">
        <f>C359</f>
        <v>5482300</v>
      </c>
      <c r="D358" s="12">
        <f>D359</f>
        <v>11840500</v>
      </c>
      <c r="E358" s="12">
        <f>E359</f>
        <v>11840500</v>
      </c>
      <c r="F358" s="15">
        <f t="shared" si="28"/>
        <v>100</v>
      </c>
      <c r="G358" s="34">
        <f t="shared" si="27"/>
        <v>215.97687102128668</v>
      </c>
    </row>
    <row r="359" spans="1:7" ht="31.2" x14ac:dyDescent="0.3">
      <c r="A359" s="1" t="s">
        <v>297</v>
      </c>
      <c r="B359" s="2" t="s">
        <v>12</v>
      </c>
      <c r="C359" s="168">
        <v>5482300</v>
      </c>
      <c r="D359" s="12">
        <v>11840500</v>
      </c>
      <c r="E359" s="12">
        <v>11840500</v>
      </c>
      <c r="F359" s="15">
        <f t="shared" si="28"/>
        <v>100</v>
      </c>
      <c r="G359" s="34">
        <f t="shared" si="27"/>
        <v>215.97687102128668</v>
      </c>
    </row>
    <row r="360" spans="1:7" ht="46.8" x14ac:dyDescent="0.3">
      <c r="A360" s="1" t="s">
        <v>857</v>
      </c>
      <c r="B360" s="2" t="s">
        <v>858</v>
      </c>
      <c r="C360" s="168">
        <v>0</v>
      </c>
      <c r="D360" s="12">
        <v>3200400</v>
      </c>
      <c r="E360" s="12">
        <v>383094.17</v>
      </c>
      <c r="F360" s="15">
        <f t="shared" si="28"/>
        <v>11.970196537932758</v>
      </c>
      <c r="G360" s="34"/>
    </row>
    <row r="361" spans="1:7" x14ac:dyDescent="0.3">
      <c r="A361" s="1" t="s">
        <v>383</v>
      </c>
      <c r="B361" s="2" t="s">
        <v>384</v>
      </c>
      <c r="C361" s="168">
        <f>C362</f>
        <v>69043881.329999998</v>
      </c>
      <c r="D361" s="12">
        <f>D362</f>
        <v>48920500</v>
      </c>
      <c r="E361" s="12">
        <f>E362</f>
        <v>47892212.090000004</v>
      </c>
      <c r="F361" s="15">
        <f t="shared" si="28"/>
        <v>97.898042926789387</v>
      </c>
      <c r="G361" s="34">
        <f t="shared" si="27"/>
        <v>69.364889643292031</v>
      </c>
    </row>
    <row r="362" spans="1:7" ht="31.2" x14ac:dyDescent="0.3">
      <c r="A362" s="1" t="s">
        <v>298</v>
      </c>
      <c r="B362" s="2" t="s">
        <v>13</v>
      </c>
      <c r="C362" s="168">
        <v>69043881.329999998</v>
      </c>
      <c r="D362" s="12">
        <v>48920500</v>
      </c>
      <c r="E362" s="12">
        <v>47892212.090000004</v>
      </c>
      <c r="F362" s="15">
        <f t="shared" si="28"/>
        <v>97.898042926789387</v>
      </c>
      <c r="G362" s="34">
        <f t="shared" si="27"/>
        <v>69.364889643292031</v>
      </c>
    </row>
    <row r="363" spans="1:7" ht="31.2" x14ac:dyDescent="0.3">
      <c r="A363" s="1" t="s">
        <v>385</v>
      </c>
      <c r="B363" s="2" t="s">
        <v>386</v>
      </c>
      <c r="C363" s="168">
        <f>C364</f>
        <v>481631723.06</v>
      </c>
      <c r="D363" s="12">
        <f>D364</f>
        <v>340795600</v>
      </c>
      <c r="E363" s="12">
        <f>E364</f>
        <v>68525041.459999993</v>
      </c>
      <c r="F363" s="15">
        <f t="shared" si="28"/>
        <v>20.107372706689873</v>
      </c>
      <c r="G363" s="34">
        <f t="shared" si="27"/>
        <v>14.227684386035216</v>
      </c>
    </row>
    <row r="364" spans="1:7" ht="46.8" x14ac:dyDescent="0.3">
      <c r="A364" s="1" t="s">
        <v>299</v>
      </c>
      <c r="B364" s="2" t="s">
        <v>142</v>
      </c>
      <c r="C364" s="168">
        <v>481631723.06</v>
      </c>
      <c r="D364" s="12">
        <v>340795600</v>
      </c>
      <c r="E364" s="12">
        <v>68525041.459999993</v>
      </c>
      <c r="F364" s="15">
        <f t="shared" si="28"/>
        <v>20.107372706689873</v>
      </c>
      <c r="G364" s="34">
        <f t="shared" si="27"/>
        <v>14.227684386035216</v>
      </c>
    </row>
    <row r="365" spans="1:7" ht="66.599999999999994" customHeight="1" x14ac:dyDescent="0.3">
      <c r="A365" s="1" t="s">
        <v>387</v>
      </c>
      <c r="B365" s="2" t="s">
        <v>580</v>
      </c>
      <c r="C365" s="168">
        <f>C366</f>
        <v>41360300</v>
      </c>
      <c r="D365" s="12">
        <f>D366</f>
        <v>98471200</v>
      </c>
      <c r="E365" s="12">
        <f>E366</f>
        <v>60881800</v>
      </c>
      <c r="F365" s="15">
        <f t="shared" si="28"/>
        <v>61.827011349511331</v>
      </c>
      <c r="G365" s="34">
        <f t="shared" si="27"/>
        <v>147.19864217619312</v>
      </c>
    </row>
    <row r="366" spans="1:7" s="7" customFormat="1" ht="66.599999999999994" customHeight="1" x14ac:dyDescent="0.3">
      <c r="A366" s="1" t="s">
        <v>300</v>
      </c>
      <c r="B366" s="2" t="s">
        <v>581</v>
      </c>
      <c r="C366" s="168">
        <v>41360300</v>
      </c>
      <c r="D366" s="12">
        <v>98471200</v>
      </c>
      <c r="E366" s="12">
        <v>60881800</v>
      </c>
      <c r="F366" s="15">
        <f t="shared" si="28"/>
        <v>61.827011349511331</v>
      </c>
      <c r="G366" s="34">
        <f t="shared" si="27"/>
        <v>147.19864217619312</v>
      </c>
    </row>
    <row r="367" spans="1:7" s="81" customFormat="1" ht="31.2" x14ac:dyDescent="0.3">
      <c r="A367" s="61" t="s">
        <v>1064</v>
      </c>
      <c r="B367" s="152" t="s">
        <v>1065</v>
      </c>
      <c r="C367" s="52">
        <v>8280500</v>
      </c>
      <c r="D367" s="52">
        <v>0</v>
      </c>
      <c r="E367" s="52">
        <v>0</v>
      </c>
      <c r="F367" s="146"/>
      <c r="G367" s="34">
        <f t="shared" si="27"/>
        <v>0</v>
      </c>
    </row>
    <row r="368" spans="1:7" s="7" customFormat="1" ht="31.2" x14ac:dyDescent="0.3">
      <c r="A368" s="1" t="s">
        <v>388</v>
      </c>
      <c r="B368" s="2" t="s">
        <v>389</v>
      </c>
      <c r="C368" s="168">
        <f>C369</f>
        <v>246534427.59</v>
      </c>
      <c r="D368" s="12">
        <f>D369</f>
        <v>314441300</v>
      </c>
      <c r="E368" s="12">
        <f>E369</f>
        <v>232084817.47</v>
      </c>
      <c r="F368" s="15">
        <f t="shared" si="28"/>
        <v>73.808630567931118</v>
      </c>
      <c r="G368" s="34">
        <f t="shared" si="27"/>
        <v>94.138907794236957</v>
      </c>
    </row>
    <row r="369" spans="1:7" s="7" customFormat="1" ht="31.2" x14ac:dyDescent="0.3">
      <c r="A369" s="1" t="s">
        <v>301</v>
      </c>
      <c r="B369" s="2" t="s">
        <v>143</v>
      </c>
      <c r="C369" s="168">
        <v>246534427.59</v>
      </c>
      <c r="D369" s="12">
        <v>314441300</v>
      </c>
      <c r="E369" s="12">
        <v>232084817.47</v>
      </c>
      <c r="F369" s="15">
        <f t="shared" si="28"/>
        <v>73.808630567931118</v>
      </c>
      <c r="G369" s="34">
        <f t="shared" si="27"/>
        <v>94.138907794236957</v>
      </c>
    </row>
    <row r="370" spans="1:7" s="8" customFormat="1" x14ac:dyDescent="0.3">
      <c r="A370" s="1" t="s">
        <v>531</v>
      </c>
      <c r="B370" s="2" t="s">
        <v>528</v>
      </c>
      <c r="C370" s="168">
        <f>C371</f>
        <v>6146440.3899999997</v>
      </c>
      <c r="D370" s="12">
        <f>D371</f>
        <v>8577700</v>
      </c>
      <c r="E370" s="12">
        <f>E371</f>
        <v>7786307.4100000001</v>
      </c>
      <c r="F370" s="15">
        <f t="shared" si="28"/>
        <v>90.773836925982494</v>
      </c>
      <c r="G370" s="34">
        <f t="shared" si="27"/>
        <v>126.67994670001185</v>
      </c>
    </row>
    <row r="371" spans="1:7" s="8" customFormat="1" ht="31.2" x14ac:dyDescent="0.3">
      <c r="A371" s="1" t="s">
        <v>532</v>
      </c>
      <c r="B371" s="2" t="s">
        <v>529</v>
      </c>
      <c r="C371" s="168">
        <v>6146440.3899999997</v>
      </c>
      <c r="D371" s="12">
        <v>8577700</v>
      </c>
      <c r="E371" s="12">
        <v>7786307.4100000001</v>
      </c>
      <c r="F371" s="15">
        <f t="shared" si="28"/>
        <v>90.773836925982494</v>
      </c>
      <c r="G371" s="34">
        <f t="shared" si="27"/>
        <v>126.67994670001185</v>
      </c>
    </row>
    <row r="372" spans="1:7" s="8" customFormat="1" x14ac:dyDescent="0.3">
      <c r="A372" s="1" t="s">
        <v>859</v>
      </c>
      <c r="B372" s="2" t="s">
        <v>861</v>
      </c>
      <c r="C372" s="168">
        <f>C373</f>
        <v>0</v>
      </c>
      <c r="D372" s="12">
        <f>D373</f>
        <v>38512000</v>
      </c>
      <c r="E372" s="12">
        <f>E373</f>
        <v>38512000</v>
      </c>
      <c r="F372" s="15">
        <f t="shared" si="28"/>
        <v>100</v>
      </c>
      <c r="G372" s="34"/>
    </row>
    <row r="373" spans="1:7" s="8" customFormat="1" ht="31.2" x14ac:dyDescent="0.3">
      <c r="A373" s="1" t="s">
        <v>860</v>
      </c>
      <c r="B373" s="2" t="s">
        <v>862</v>
      </c>
      <c r="C373" s="168">
        <v>0</v>
      </c>
      <c r="D373" s="12">
        <v>38512000</v>
      </c>
      <c r="E373" s="12">
        <v>38512000</v>
      </c>
      <c r="F373" s="15">
        <f t="shared" si="28"/>
        <v>100</v>
      </c>
      <c r="G373" s="34"/>
    </row>
    <row r="374" spans="1:7" s="8" customFormat="1" ht="52.8" customHeight="1" x14ac:dyDescent="0.3">
      <c r="A374" s="1" t="s">
        <v>988</v>
      </c>
      <c r="B374" s="2" t="s">
        <v>530</v>
      </c>
      <c r="C374" s="168">
        <v>90457366.310000002</v>
      </c>
      <c r="D374" s="12">
        <v>107947000</v>
      </c>
      <c r="E374" s="12">
        <v>107947000</v>
      </c>
      <c r="F374" s="15">
        <f t="shared" si="28"/>
        <v>100</v>
      </c>
      <c r="G374" s="34">
        <f t="shared" si="27"/>
        <v>119.33467046792245</v>
      </c>
    </row>
    <row r="375" spans="1:7" s="8" customFormat="1" ht="31.2" x14ac:dyDescent="0.3">
      <c r="A375" s="1" t="s">
        <v>864</v>
      </c>
      <c r="B375" s="2" t="s">
        <v>865</v>
      </c>
      <c r="C375" s="168">
        <f>C376</f>
        <v>0</v>
      </c>
      <c r="D375" s="12">
        <f>D376</f>
        <v>20100000</v>
      </c>
      <c r="E375" s="12">
        <f>E376</f>
        <v>19474974.82</v>
      </c>
      <c r="F375" s="15">
        <f t="shared" si="28"/>
        <v>96.890421990049759</v>
      </c>
      <c r="G375" s="34"/>
    </row>
    <row r="376" spans="1:7" s="8" customFormat="1" ht="31.2" x14ac:dyDescent="0.3">
      <c r="A376" s="1" t="s">
        <v>863</v>
      </c>
      <c r="B376" s="2" t="s">
        <v>866</v>
      </c>
      <c r="C376" s="168">
        <v>0</v>
      </c>
      <c r="D376" s="12">
        <v>20100000</v>
      </c>
      <c r="E376" s="12">
        <v>19474974.82</v>
      </c>
      <c r="F376" s="15">
        <f>E376/D376*100</f>
        <v>96.890421990049759</v>
      </c>
      <c r="G376" s="34"/>
    </row>
    <row r="377" spans="1:7" s="8" customFormat="1" ht="46.8" x14ac:dyDescent="0.3">
      <c r="A377" s="1" t="s">
        <v>871</v>
      </c>
      <c r="B377" s="2" t="s">
        <v>867</v>
      </c>
      <c r="C377" s="168">
        <f>C378</f>
        <v>0</v>
      </c>
      <c r="D377" s="12">
        <f>D378</f>
        <v>43307000</v>
      </c>
      <c r="E377" s="12">
        <f>E378</f>
        <v>43307000</v>
      </c>
      <c r="F377" s="15">
        <f t="shared" ref="F377:F382" si="29">E377/D377*100</f>
        <v>100</v>
      </c>
      <c r="G377" s="34"/>
    </row>
    <row r="378" spans="1:7" s="8" customFormat="1" ht="46.8" x14ac:dyDescent="0.3">
      <c r="A378" s="1" t="s">
        <v>872</v>
      </c>
      <c r="B378" s="2" t="s">
        <v>868</v>
      </c>
      <c r="C378" s="168">
        <v>0</v>
      </c>
      <c r="D378" s="12">
        <v>43307000</v>
      </c>
      <c r="E378" s="12">
        <v>43307000</v>
      </c>
      <c r="F378" s="15">
        <f t="shared" si="29"/>
        <v>100</v>
      </c>
      <c r="G378" s="34"/>
    </row>
    <row r="379" spans="1:7" s="8" customFormat="1" ht="31.2" x14ac:dyDescent="0.3">
      <c r="A379" s="1" t="s">
        <v>873</v>
      </c>
      <c r="B379" s="2" t="s">
        <v>869</v>
      </c>
      <c r="C379" s="168">
        <f>C380</f>
        <v>0</v>
      </c>
      <c r="D379" s="12">
        <f>D380</f>
        <v>6621100</v>
      </c>
      <c r="E379" s="12">
        <f>E380</f>
        <v>6621100</v>
      </c>
      <c r="F379" s="15">
        <f t="shared" si="29"/>
        <v>100</v>
      </c>
      <c r="G379" s="34"/>
    </row>
    <row r="380" spans="1:7" s="8" customFormat="1" ht="31.2" x14ac:dyDescent="0.3">
      <c r="A380" s="1" t="s">
        <v>874</v>
      </c>
      <c r="B380" s="2" t="s">
        <v>870</v>
      </c>
      <c r="C380" s="168">
        <v>0</v>
      </c>
      <c r="D380" s="12">
        <v>6621100</v>
      </c>
      <c r="E380" s="12">
        <v>6621100</v>
      </c>
      <c r="F380" s="15">
        <f t="shared" si="29"/>
        <v>100</v>
      </c>
      <c r="G380" s="34"/>
    </row>
    <row r="381" spans="1:7" s="8" customFormat="1" ht="46.8" x14ac:dyDescent="0.3">
      <c r="A381" s="1" t="s">
        <v>653</v>
      </c>
      <c r="B381" s="2" t="s">
        <v>651</v>
      </c>
      <c r="C381" s="168">
        <f>C382</f>
        <v>24716950.879999999</v>
      </c>
      <c r="D381" s="12">
        <f>D382</f>
        <v>87970800</v>
      </c>
      <c r="E381" s="12">
        <f>E382</f>
        <v>80453600.010000005</v>
      </c>
      <c r="F381" s="15">
        <f t="shared" si="29"/>
        <v>91.454891861845084</v>
      </c>
      <c r="G381" s="34">
        <f t="shared" si="27"/>
        <v>325.49969614213194</v>
      </c>
    </row>
    <row r="382" spans="1:7" s="8" customFormat="1" ht="62.4" x14ac:dyDescent="0.3">
      <c r="A382" s="1" t="s">
        <v>654</v>
      </c>
      <c r="B382" s="2" t="s">
        <v>652</v>
      </c>
      <c r="C382" s="168">
        <v>24716950.879999999</v>
      </c>
      <c r="D382" s="12">
        <v>87970800</v>
      </c>
      <c r="E382" s="12">
        <v>80453600.010000005</v>
      </c>
      <c r="F382" s="15">
        <f t="shared" si="29"/>
        <v>91.454891861845084</v>
      </c>
      <c r="G382" s="34">
        <f t="shared" si="27"/>
        <v>325.49969614213194</v>
      </c>
    </row>
    <row r="383" spans="1:7" s="8" customFormat="1" ht="31.2" x14ac:dyDescent="0.3">
      <c r="A383" s="1" t="s">
        <v>657</v>
      </c>
      <c r="B383" s="2" t="s">
        <v>655</v>
      </c>
      <c r="C383" s="168">
        <f>C384</f>
        <v>0</v>
      </c>
      <c r="D383" s="12">
        <f>D384</f>
        <v>5224700</v>
      </c>
      <c r="E383" s="12">
        <f>E384</f>
        <v>1051344.8799999999</v>
      </c>
      <c r="F383" s="15">
        <f t="shared" si="28"/>
        <v>20.122588473979366</v>
      </c>
      <c r="G383" s="34"/>
    </row>
    <row r="384" spans="1:7" s="8" customFormat="1" ht="31.2" x14ac:dyDescent="0.3">
      <c r="A384" s="1" t="s">
        <v>658</v>
      </c>
      <c r="B384" s="2" t="s">
        <v>656</v>
      </c>
      <c r="C384" s="168">
        <v>0</v>
      </c>
      <c r="D384" s="12">
        <v>5224700</v>
      </c>
      <c r="E384" s="12">
        <v>1051344.8799999999</v>
      </c>
      <c r="F384" s="15">
        <f t="shared" si="28"/>
        <v>20.122588473979366</v>
      </c>
      <c r="G384" s="34"/>
    </row>
    <row r="385" spans="1:7" s="8" customFormat="1" ht="31.2" x14ac:dyDescent="0.3">
      <c r="A385" s="1" t="s">
        <v>661</v>
      </c>
      <c r="B385" s="2" t="s">
        <v>659</v>
      </c>
      <c r="C385" s="168">
        <f>C386</f>
        <v>782162083.47000003</v>
      </c>
      <c r="D385" s="12">
        <f>D386</f>
        <v>1374937500</v>
      </c>
      <c r="E385" s="12">
        <f>E386</f>
        <v>1128604509.77</v>
      </c>
      <c r="F385" s="15">
        <f t="shared" si="28"/>
        <v>82.084059076867135</v>
      </c>
      <c r="G385" s="34">
        <f t="shared" si="27"/>
        <v>144.2929200509229</v>
      </c>
    </row>
    <row r="386" spans="1:7" s="8" customFormat="1" ht="31.2" x14ac:dyDescent="0.3">
      <c r="A386" s="1" t="s">
        <v>662</v>
      </c>
      <c r="B386" s="2" t="s">
        <v>660</v>
      </c>
      <c r="C386" s="168">
        <v>782162083.47000003</v>
      </c>
      <c r="D386" s="12">
        <v>1374937500</v>
      </c>
      <c r="E386" s="12">
        <v>1128604509.77</v>
      </c>
      <c r="F386" s="15">
        <f t="shared" si="28"/>
        <v>82.084059076867135</v>
      </c>
      <c r="G386" s="34">
        <f t="shared" si="27"/>
        <v>144.2929200509229</v>
      </c>
    </row>
    <row r="387" spans="1:7" s="8" customFormat="1" ht="46.8" x14ac:dyDescent="0.3">
      <c r="A387" s="1" t="s">
        <v>725</v>
      </c>
      <c r="B387" s="2" t="s">
        <v>727</v>
      </c>
      <c r="C387" s="168">
        <f>C388</f>
        <v>156526400</v>
      </c>
      <c r="D387" s="12">
        <f>D388</f>
        <v>95779000</v>
      </c>
      <c r="E387" s="12">
        <f>E388</f>
        <v>95779000</v>
      </c>
      <c r="F387" s="15">
        <f t="shared" si="28"/>
        <v>100</v>
      </c>
      <c r="G387" s="34">
        <f t="shared" si="27"/>
        <v>61.190316777233747</v>
      </c>
    </row>
    <row r="388" spans="1:7" s="8" customFormat="1" ht="62.4" x14ac:dyDescent="0.3">
      <c r="A388" s="1" t="s">
        <v>726</v>
      </c>
      <c r="B388" s="2" t="s">
        <v>728</v>
      </c>
      <c r="C388" s="168">
        <v>156526400</v>
      </c>
      <c r="D388" s="12">
        <v>95779000</v>
      </c>
      <c r="E388" s="12">
        <v>95779000</v>
      </c>
      <c r="F388" s="15">
        <f t="shared" si="28"/>
        <v>100</v>
      </c>
      <c r="G388" s="34">
        <f t="shared" si="27"/>
        <v>61.190316777233747</v>
      </c>
    </row>
    <row r="389" spans="1:7" s="8" customFormat="1" ht="62.4" x14ac:dyDescent="0.3">
      <c r="A389" s="1" t="s">
        <v>390</v>
      </c>
      <c r="B389" s="2" t="s">
        <v>875</v>
      </c>
      <c r="C389" s="168">
        <f>C390</f>
        <v>162481874.62</v>
      </c>
      <c r="D389" s="12">
        <f>D390</f>
        <v>300511600</v>
      </c>
      <c r="E389" s="12">
        <f>E390</f>
        <v>147443369.84</v>
      </c>
      <c r="F389" s="15">
        <f t="shared" si="28"/>
        <v>49.064119268607271</v>
      </c>
      <c r="G389" s="34">
        <f t="shared" ref="G389:G452" si="30">E389/C389*100</f>
        <v>90.744503154477457</v>
      </c>
    </row>
    <row r="390" spans="1:7" s="8" customFormat="1" ht="78" x14ac:dyDescent="0.3">
      <c r="A390" s="1" t="s">
        <v>302</v>
      </c>
      <c r="B390" s="2" t="s">
        <v>876</v>
      </c>
      <c r="C390" s="168">
        <v>162481874.62</v>
      </c>
      <c r="D390" s="12">
        <v>300511600</v>
      </c>
      <c r="E390" s="12">
        <v>147443369.84</v>
      </c>
      <c r="F390" s="15">
        <f t="shared" si="28"/>
        <v>49.064119268607271</v>
      </c>
      <c r="G390" s="34">
        <f t="shared" si="30"/>
        <v>90.744503154477457</v>
      </c>
    </row>
    <row r="391" spans="1:7" s="8" customFormat="1" ht="46.8" x14ac:dyDescent="0.3">
      <c r="A391" s="1" t="s">
        <v>668</v>
      </c>
      <c r="B391" s="2" t="s">
        <v>663</v>
      </c>
      <c r="C391" s="168">
        <f>C392</f>
        <v>234436010.19999999</v>
      </c>
      <c r="D391" s="12">
        <f>D392</f>
        <v>1125330300</v>
      </c>
      <c r="E391" s="12">
        <f>E392</f>
        <v>216650487.56999999</v>
      </c>
      <c r="F391" s="15">
        <f t="shared" si="28"/>
        <v>19.252168680608705</v>
      </c>
      <c r="G391" s="34">
        <f t="shared" si="30"/>
        <v>92.413485191619245</v>
      </c>
    </row>
    <row r="392" spans="1:7" s="8" customFormat="1" ht="46.8" x14ac:dyDescent="0.3">
      <c r="A392" s="1" t="s">
        <v>667</v>
      </c>
      <c r="B392" s="2" t="s">
        <v>664</v>
      </c>
      <c r="C392" s="168">
        <v>234436010.19999999</v>
      </c>
      <c r="D392" s="12">
        <v>1125330300</v>
      </c>
      <c r="E392" s="12">
        <v>216650487.56999999</v>
      </c>
      <c r="F392" s="15">
        <f t="shared" si="28"/>
        <v>19.252168680608705</v>
      </c>
      <c r="G392" s="34">
        <f t="shared" si="30"/>
        <v>92.413485191619245</v>
      </c>
    </row>
    <row r="393" spans="1:7" s="8" customFormat="1" ht="46.8" x14ac:dyDescent="0.3">
      <c r="A393" s="1" t="s">
        <v>877</v>
      </c>
      <c r="B393" s="2" t="s">
        <v>879</v>
      </c>
      <c r="C393" s="168">
        <f>C394</f>
        <v>0</v>
      </c>
      <c r="D393" s="12">
        <f>D394</f>
        <v>108204800</v>
      </c>
      <c r="E393" s="12">
        <f>E394</f>
        <v>0</v>
      </c>
      <c r="F393" s="15">
        <f t="shared" si="28"/>
        <v>0</v>
      </c>
      <c r="G393" s="34"/>
    </row>
    <row r="394" spans="1:7" s="8" customFormat="1" ht="46.8" x14ac:dyDescent="0.3">
      <c r="A394" s="1" t="s">
        <v>878</v>
      </c>
      <c r="B394" s="2" t="s">
        <v>880</v>
      </c>
      <c r="C394" s="168">
        <v>0</v>
      </c>
      <c r="D394" s="12">
        <v>108204800</v>
      </c>
      <c r="E394" s="12">
        <v>0</v>
      </c>
      <c r="F394" s="15">
        <f t="shared" si="28"/>
        <v>0</v>
      </c>
      <c r="G394" s="34"/>
    </row>
    <row r="395" spans="1:7" s="8" customFormat="1" ht="46.8" x14ac:dyDescent="0.3">
      <c r="A395" s="1" t="s">
        <v>669</v>
      </c>
      <c r="B395" s="2" t="s">
        <v>665</v>
      </c>
      <c r="C395" s="168">
        <f>C396</f>
        <v>38442200</v>
      </c>
      <c r="D395" s="12">
        <f>D396</f>
        <v>26860200</v>
      </c>
      <c r="E395" s="12">
        <f>E396</f>
        <v>31341615.469999999</v>
      </c>
      <c r="F395" s="15">
        <f t="shared" si="28"/>
        <v>116.68422226937997</v>
      </c>
      <c r="G395" s="34">
        <f t="shared" si="30"/>
        <v>81.529193100290826</v>
      </c>
    </row>
    <row r="396" spans="1:7" s="8" customFormat="1" ht="46.8" x14ac:dyDescent="0.3">
      <c r="A396" s="1" t="s">
        <v>670</v>
      </c>
      <c r="B396" s="2" t="s">
        <v>666</v>
      </c>
      <c r="C396" s="168">
        <v>38442200</v>
      </c>
      <c r="D396" s="12">
        <v>26860200</v>
      </c>
      <c r="E396" s="12">
        <v>31341615.469999999</v>
      </c>
      <c r="F396" s="15">
        <f t="shared" si="28"/>
        <v>116.68422226937997</v>
      </c>
      <c r="G396" s="34">
        <f t="shared" si="30"/>
        <v>81.529193100290826</v>
      </c>
    </row>
    <row r="397" spans="1:7" s="117" customFormat="1" ht="31.2" x14ac:dyDescent="0.3">
      <c r="A397" s="126" t="s">
        <v>1066</v>
      </c>
      <c r="B397" s="73" t="s">
        <v>1067</v>
      </c>
      <c r="C397" s="191">
        <f>C398</f>
        <v>43158700</v>
      </c>
      <c r="D397" s="36">
        <v>0</v>
      </c>
      <c r="E397" s="36">
        <v>0</v>
      </c>
      <c r="F397" s="155"/>
      <c r="G397" s="34">
        <f t="shared" si="30"/>
        <v>0</v>
      </c>
    </row>
    <row r="398" spans="1:7" s="117" customFormat="1" ht="31.2" x14ac:dyDescent="0.3">
      <c r="A398" s="126" t="s">
        <v>1068</v>
      </c>
      <c r="B398" s="73" t="s">
        <v>1069</v>
      </c>
      <c r="C398" s="191">
        <v>43158700</v>
      </c>
      <c r="D398" s="36">
        <v>0</v>
      </c>
      <c r="E398" s="36">
        <v>0</v>
      </c>
      <c r="F398" s="155"/>
      <c r="G398" s="34">
        <f t="shared" si="30"/>
        <v>0</v>
      </c>
    </row>
    <row r="399" spans="1:7" s="8" customFormat="1" x14ac:dyDescent="0.3">
      <c r="A399" s="17" t="s">
        <v>303</v>
      </c>
      <c r="B399" s="18" t="s">
        <v>14</v>
      </c>
      <c r="C399" s="167">
        <f>C400+C402+C404+C406+C407+C408+C410+C412+C414+C416+C418+C420+C421+C423+C425+C427+C429+C431+C433+C435</f>
        <v>2548696724.8700004</v>
      </c>
      <c r="D399" s="11">
        <f>D400+D402+D404+D406+D407+D408+D410+D412+D414+D416+D418+D420+D421+D423+D425+D429+D435</f>
        <v>2353415900</v>
      </c>
      <c r="E399" s="11">
        <f>E400+E402+E404+E406+E407+E408+E410+E412+E414+E416+E418+E420+E421+E423+E425+E429+E435</f>
        <v>1618885198.01</v>
      </c>
      <c r="F399" s="16">
        <f t="shared" si="28"/>
        <v>68.788742270756302</v>
      </c>
      <c r="G399" s="89">
        <f t="shared" si="30"/>
        <v>63.51815742583392</v>
      </c>
    </row>
    <row r="400" spans="1:7" s="8" customFormat="1" ht="19.8" customHeight="1" x14ac:dyDescent="0.3">
      <c r="A400" s="1" t="s">
        <v>584</v>
      </c>
      <c r="B400" s="2" t="s">
        <v>582</v>
      </c>
      <c r="C400" s="168">
        <f>C401</f>
        <v>0</v>
      </c>
      <c r="D400" s="12">
        <f>D401</f>
        <v>2000000</v>
      </c>
      <c r="E400" s="12">
        <f>E401</f>
        <v>685471.57</v>
      </c>
      <c r="F400" s="15">
        <f t="shared" si="28"/>
        <v>34.273578499999999</v>
      </c>
      <c r="G400" s="34"/>
    </row>
    <row r="401" spans="1:7" s="8" customFormat="1" ht="35.4" customHeight="1" x14ac:dyDescent="0.3">
      <c r="A401" s="1" t="s">
        <v>585</v>
      </c>
      <c r="B401" s="2" t="s">
        <v>583</v>
      </c>
      <c r="C401" s="168">
        <v>0</v>
      </c>
      <c r="D401" s="12">
        <v>2000000</v>
      </c>
      <c r="E401" s="12">
        <v>685471.57</v>
      </c>
      <c r="F401" s="15">
        <f t="shared" si="28"/>
        <v>34.273578499999999</v>
      </c>
      <c r="G401" s="34"/>
    </row>
    <row r="402" spans="1:7" s="8" customFormat="1" ht="31.2" x14ac:dyDescent="0.3">
      <c r="A402" s="1" t="s">
        <v>391</v>
      </c>
      <c r="B402" s="2" t="s">
        <v>671</v>
      </c>
      <c r="C402" s="168">
        <f>C403</f>
        <v>24821994.84</v>
      </c>
      <c r="D402" s="12">
        <f>D403</f>
        <v>38278000</v>
      </c>
      <c r="E402" s="12">
        <f>E403</f>
        <v>28263981.370000001</v>
      </c>
      <c r="F402" s="15">
        <f t="shared" si="28"/>
        <v>73.838709885573962</v>
      </c>
      <c r="G402" s="34">
        <f t="shared" si="30"/>
        <v>113.86667974184464</v>
      </c>
    </row>
    <row r="403" spans="1:7" s="8" customFormat="1" ht="46.8" x14ac:dyDescent="0.3">
      <c r="A403" s="1" t="s">
        <v>304</v>
      </c>
      <c r="B403" s="2" t="s">
        <v>672</v>
      </c>
      <c r="C403" s="168">
        <v>24821994.84</v>
      </c>
      <c r="D403" s="12">
        <v>38278000</v>
      </c>
      <c r="E403" s="12">
        <v>28263981.370000001</v>
      </c>
      <c r="F403" s="15">
        <f t="shared" si="28"/>
        <v>73.838709885573962</v>
      </c>
      <c r="G403" s="34">
        <f t="shared" si="30"/>
        <v>113.86667974184464</v>
      </c>
    </row>
    <row r="404" spans="1:7" s="8" customFormat="1" ht="46.8" x14ac:dyDescent="0.3">
      <c r="A404" s="1" t="s">
        <v>392</v>
      </c>
      <c r="B404" s="2" t="s">
        <v>393</v>
      </c>
      <c r="C404" s="168">
        <f>C405</f>
        <v>3026983.77</v>
      </c>
      <c r="D404" s="12">
        <f>D405</f>
        <v>128000</v>
      </c>
      <c r="E404" s="12">
        <f>E405</f>
        <v>103805.5</v>
      </c>
      <c r="F404" s="15">
        <f t="shared" si="28"/>
        <v>81.098046874999994</v>
      </c>
      <c r="G404" s="34">
        <f t="shared" si="30"/>
        <v>3.429337845442098</v>
      </c>
    </row>
    <row r="405" spans="1:7" s="8" customFormat="1" ht="46.8" x14ac:dyDescent="0.3">
      <c r="A405" s="1" t="s">
        <v>305</v>
      </c>
      <c r="B405" s="2" t="s">
        <v>15</v>
      </c>
      <c r="C405" s="168">
        <v>3026983.77</v>
      </c>
      <c r="D405" s="12">
        <v>128000</v>
      </c>
      <c r="E405" s="12">
        <v>103805.5</v>
      </c>
      <c r="F405" s="15">
        <f t="shared" si="28"/>
        <v>81.098046874999994</v>
      </c>
      <c r="G405" s="34">
        <f t="shared" si="30"/>
        <v>3.429337845442098</v>
      </c>
    </row>
    <row r="406" spans="1:7" s="8" customFormat="1" ht="31.2" x14ac:dyDescent="0.3">
      <c r="A406" s="1" t="s">
        <v>306</v>
      </c>
      <c r="B406" s="2" t="s">
        <v>16</v>
      </c>
      <c r="C406" s="168">
        <v>496584.45</v>
      </c>
      <c r="D406" s="12">
        <v>5605300</v>
      </c>
      <c r="E406" s="12">
        <v>3137208.71</v>
      </c>
      <c r="F406" s="15">
        <f t="shared" si="28"/>
        <v>55.968613811927995</v>
      </c>
      <c r="G406" s="34">
        <f t="shared" si="30"/>
        <v>631.75733956228385</v>
      </c>
    </row>
    <row r="407" spans="1:7" s="8" customFormat="1" ht="31.2" x14ac:dyDescent="0.3">
      <c r="A407" s="1" t="s">
        <v>307</v>
      </c>
      <c r="B407" s="2" t="s">
        <v>17</v>
      </c>
      <c r="C407" s="168">
        <v>227013196.97</v>
      </c>
      <c r="D407" s="12">
        <v>359996800</v>
      </c>
      <c r="E407" s="12">
        <v>244952792.16</v>
      </c>
      <c r="F407" s="15">
        <f t="shared" si="28"/>
        <v>68.043047093751937</v>
      </c>
      <c r="G407" s="34">
        <f t="shared" si="30"/>
        <v>107.90244595003466</v>
      </c>
    </row>
    <row r="408" spans="1:7" s="8" customFormat="1" ht="79.8" customHeight="1" x14ac:dyDescent="0.3">
      <c r="A408" s="1" t="s">
        <v>588</v>
      </c>
      <c r="B408" s="19" t="s">
        <v>586</v>
      </c>
      <c r="C408" s="168">
        <f>C409</f>
        <v>10410700</v>
      </c>
      <c r="D408" s="12">
        <f>D409</f>
        <v>9002000</v>
      </c>
      <c r="E408" s="12">
        <f>E409</f>
        <v>0</v>
      </c>
      <c r="F408" s="15">
        <f t="shared" si="28"/>
        <v>0</v>
      </c>
      <c r="G408" s="34">
        <f t="shared" si="30"/>
        <v>0</v>
      </c>
    </row>
    <row r="409" spans="1:7" s="8" customFormat="1" ht="81" customHeight="1" x14ac:dyDescent="0.3">
      <c r="A409" s="1" t="s">
        <v>589</v>
      </c>
      <c r="B409" s="19" t="s">
        <v>587</v>
      </c>
      <c r="C409" s="168">
        <v>10410700</v>
      </c>
      <c r="D409" s="12">
        <v>9002000</v>
      </c>
      <c r="E409" s="12">
        <v>0</v>
      </c>
      <c r="F409" s="15">
        <f t="shared" si="28"/>
        <v>0</v>
      </c>
      <c r="G409" s="34">
        <f t="shared" si="30"/>
        <v>0</v>
      </c>
    </row>
    <row r="410" spans="1:7" s="8" customFormat="1" ht="46.8" x14ac:dyDescent="0.3">
      <c r="A410" s="1" t="s">
        <v>394</v>
      </c>
      <c r="B410" s="2" t="s">
        <v>395</v>
      </c>
      <c r="C410" s="168">
        <f>C411</f>
        <v>6295700</v>
      </c>
      <c r="D410" s="12">
        <f>D411</f>
        <v>4783900</v>
      </c>
      <c r="E410" s="12">
        <f>E411</f>
        <v>2307780</v>
      </c>
      <c r="F410" s="15">
        <f t="shared" si="28"/>
        <v>48.240556867827507</v>
      </c>
      <c r="G410" s="34">
        <f t="shared" si="30"/>
        <v>36.656448051844912</v>
      </c>
    </row>
    <row r="411" spans="1:7" s="8" customFormat="1" ht="50.25" customHeight="1" x14ac:dyDescent="0.3">
      <c r="A411" s="1" t="s">
        <v>308</v>
      </c>
      <c r="B411" s="2" t="s">
        <v>18</v>
      </c>
      <c r="C411" s="168">
        <v>6295700</v>
      </c>
      <c r="D411" s="12">
        <v>4783900</v>
      </c>
      <c r="E411" s="12">
        <v>2307780</v>
      </c>
      <c r="F411" s="15">
        <f t="shared" si="28"/>
        <v>48.240556867827507</v>
      </c>
      <c r="G411" s="34">
        <f t="shared" si="30"/>
        <v>36.656448051844912</v>
      </c>
    </row>
    <row r="412" spans="1:7" s="8" customFormat="1" ht="50.25" customHeight="1" x14ac:dyDescent="0.3">
      <c r="A412" s="1" t="s">
        <v>396</v>
      </c>
      <c r="B412" s="2" t="s">
        <v>397</v>
      </c>
      <c r="C412" s="168">
        <f>C413</f>
        <v>7985800</v>
      </c>
      <c r="D412" s="12">
        <f>D413</f>
        <v>5804000</v>
      </c>
      <c r="E412" s="12">
        <f>E413</f>
        <v>5804000</v>
      </c>
      <c r="F412" s="15">
        <f t="shared" si="28"/>
        <v>100</v>
      </c>
      <c r="G412" s="34">
        <f t="shared" si="30"/>
        <v>72.679005234290855</v>
      </c>
    </row>
    <row r="413" spans="1:7" s="8" customFormat="1" ht="62.4" x14ac:dyDescent="0.3">
      <c r="A413" s="1" t="s">
        <v>309</v>
      </c>
      <c r="B413" s="2" t="s">
        <v>19</v>
      </c>
      <c r="C413" s="168">
        <v>7985800</v>
      </c>
      <c r="D413" s="12">
        <v>5804000</v>
      </c>
      <c r="E413" s="12">
        <v>5804000</v>
      </c>
      <c r="F413" s="15">
        <f t="shared" si="28"/>
        <v>100</v>
      </c>
      <c r="G413" s="34">
        <f t="shared" si="30"/>
        <v>72.679005234290855</v>
      </c>
    </row>
    <row r="414" spans="1:7" s="8" customFormat="1" ht="46.8" x14ac:dyDescent="0.3">
      <c r="A414" s="1" t="s">
        <v>398</v>
      </c>
      <c r="B414" s="2" t="s">
        <v>399</v>
      </c>
      <c r="C414" s="168">
        <f>C415</f>
        <v>69791794.969999999</v>
      </c>
      <c r="D414" s="12">
        <f>D415</f>
        <v>113582900</v>
      </c>
      <c r="E414" s="12">
        <f>E415</f>
        <v>73949674.719999999</v>
      </c>
      <c r="F414" s="15">
        <f t="shared" si="28"/>
        <v>65.106344986789395</v>
      </c>
      <c r="G414" s="34">
        <f t="shared" si="30"/>
        <v>105.95754809256196</v>
      </c>
    </row>
    <row r="415" spans="1:7" s="8" customFormat="1" ht="62.4" x14ac:dyDescent="0.3">
      <c r="A415" s="1" t="s">
        <v>310</v>
      </c>
      <c r="B415" s="2" t="s">
        <v>20</v>
      </c>
      <c r="C415" s="168">
        <v>69791794.969999999</v>
      </c>
      <c r="D415" s="12">
        <v>113582900</v>
      </c>
      <c r="E415" s="12">
        <v>73949674.719999999</v>
      </c>
      <c r="F415" s="15">
        <f t="shared" si="28"/>
        <v>65.106344986789395</v>
      </c>
      <c r="G415" s="34">
        <f t="shared" si="30"/>
        <v>105.95754809256196</v>
      </c>
    </row>
    <row r="416" spans="1:7" s="8" customFormat="1" ht="69" customHeight="1" x14ac:dyDescent="0.3">
      <c r="A416" s="1" t="s">
        <v>400</v>
      </c>
      <c r="B416" s="2" t="s">
        <v>590</v>
      </c>
      <c r="C416" s="168">
        <f>C417</f>
        <v>40074.480000000003</v>
      </c>
      <c r="D416" s="12">
        <f>D417</f>
        <v>136000</v>
      </c>
      <c r="E416" s="12">
        <f>E417</f>
        <v>37580.879999999997</v>
      </c>
      <c r="F416" s="15">
        <f t="shared" si="28"/>
        <v>27.632999999999996</v>
      </c>
      <c r="G416" s="34">
        <f t="shared" si="30"/>
        <v>93.777586134617337</v>
      </c>
    </row>
    <row r="417" spans="1:7" s="8" customFormat="1" ht="84" customHeight="1" x14ac:dyDescent="0.3">
      <c r="A417" s="1" t="s">
        <v>311</v>
      </c>
      <c r="B417" s="2" t="s">
        <v>591</v>
      </c>
      <c r="C417" s="168">
        <v>40074.480000000003</v>
      </c>
      <c r="D417" s="12">
        <v>136000</v>
      </c>
      <c r="E417" s="12">
        <v>37580.879999999997</v>
      </c>
      <c r="F417" s="15">
        <f t="shared" si="28"/>
        <v>27.632999999999996</v>
      </c>
      <c r="G417" s="34">
        <f t="shared" si="30"/>
        <v>93.777586134617337</v>
      </c>
    </row>
    <row r="418" spans="1:7" s="8" customFormat="1" ht="31.2" x14ac:dyDescent="0.3">
      <c r="A418" s="1" t="s">
        <v>401</v>
      </c>
      <c r="B418" s="2" t="s">
        <v>402</v>
      </c>
      <c r="C418" s="168">
        <f>C419</f>
        <v>512466318.75</v>
      </c>
      <c r="D418" s="12">
        <f>D419</f>
        <v>882906200</v>
      </c>
      <c r="E418" s="12">
        <f>E419</f>
        <v>541638809.60000002</v>
      </c>
      <c r="F418" s="15">
        <f t="shared" si="28"/>
        <v>61.347265383344244</v>
      </c>
      <c r="G418" s="34">
        <f t="shared" si="30"/>
        <v>105.69256744934128</v>
      </c>
    </row>
    <row r="419" spans="1:7" s="8" customFormat="1" ht="31.2" x14ac:dyDescent="0.3">
      <c r="A419" s="1" t="s">
        <v>312</v>
      </c>
      <c r="B419" s="2" t="s">
        <v>21</v>
      </c>
      <c r="C419" s="168">
        <v>512466318.75</v>
      </c>
      <c r="D419" s="12">
        <v>882906200</v>
      </c>
      <c r="E419" s="12">
        <v>541638809.60000002</v>
      </c>
      <c r="F419" s="15">
        <f t="shared" si="28"/>
        <v>61.347265383344244</v>
      </c>
      <c r="G419" s="34">
        <f t="shared" si="30"/>
        <v>105.69256744934128</v>
      </c>
    </row>
    <row r="420" spans="1:7" s="8" customFormat="1" ht="63.6" customHeight="1" x14ac:dyDescent="0.3">
      <c r="A420" s="1" t="s">
        <v>313</v>
      </c>
      <c r="B420" s="2" t="s">
        <v>948</v>
      </c>
      <c r="C420" s="168">
        <v>259683495.08000001</v>
      </c>
      <c r="D420" s="12">
        <v>385666500</v>
      </c>
      <c r="E420" s="12">
        <v>218288826.19</v>
      </c>
      <c r="F420" s="15">
        <f t="shared" si="28"/>
        <v>56.600411544689521</v>
      </c>
      <c r="G420" s="34">
        <f t="shared" si="30"/>
        <v>84.059568792676771</v>
      </c>
    </row>
    <row r="421" spans="1:7" s="8" customFormat="1" ht="31.2" x14ac:dyDescent="0.3">
      <c r="A421" s="1" t="s">
        <v>881</v>
      </c>
      <c r="B421" s="2" t="s">
        <v>673</v>
      </c>
      <c r="C421" s="168">
        <f>C422</f>
        <v>0</v>
      </c>
      <c r="D421" s="12">
        <f>D422</f>
        <v>41962600</v>
      </c>
      <c r="E421" s="12">
        <f>E422</f>
        <v>29437217.359999999</v>
      </c>
      <c r="F421" s="15">
        <f t="shared" si="28"/>
        <v>70.151080628941003</v>
      </c>
      <c r="G421" s="34"/>
    </row>
    <row r="422" spans="1:7" s="8" customFormat="1" ht="31.2" x14ac:dyDescent="0.3">
      <c r="A422" s="1" t="s">
        <v>882</v>
      </c>
      <c r="B422" s="2" t="s">
        <v>674</v>
      </c>
      <c r="C422" s="168">
        <v>0</v>
      </c>
      <c r="D422" s="12">
        <v>41962600</v>
      </c>
      <c r="E422" s="12">
        <v>29437217.359999999</v>
      </c>
      <c r="F422" s="15">
        <f t="shared" si="28"/>
        <v>70.151080628941003</v>
      </c>
      <c r="G422" s="34"/>
    </row>
    <row r="423" spans="1:7" s="8" customFormat="1" x14ac:dyDescent="0.3">
      <c r="A423" s="1" t="s">
        <v>403</v>
      </c>
      <c r="B423" s="2" t="s">
        <v>404</v>
      </c>
      <c r="C423" s="168">
        <f>C424</f>
        <v>4507162.18</v>
      </c>
      <c r="D423" s="12">
        <f>D424</f>
        <v>5523200</v>
      </c>
      <c r="E423" s="12">
        <f>E424</f>
        <v>4220127.2</v>
      </c>
      <c r="F423" s="15">
        <f t="shared" si="28"/>
        <v>76.407285631517965</v>
      </c>
      <c r="G423" s="34">
        <f t="shared" si="30"/>
        <v>93.631580836525401</v>
      </c>
    </row>
    <row r="424" spans="1:7" s="8" customFormat="1" ht="31.2" x14ac:dyDescent="0.3">
      <c r="A424" s="1" t="s">
        <v>314</v>
      </c>
      <c r="B424" s="2" t="s">
        <v>22</v>
      </c>
      <c r="C424" s="168">
        <v>4507162.18</v>
      </c>
      <c r="D424" s="12">
        <v>5523200</v>
      </c>
      <c r="E424" s="12">
        <v>4220127.2</v>
      </c>
      <c r="F424" s="15">
        <f t="shared" si="28"/>
        <v>76.407285631517965</v>
      </c>
      <c r="G424" s="34">
        <f t="shared" si="30"/>
        <v>93.631580836525401</v>
      </c>
    </row>
    <row r="425" spans="1:7" s="8" customFormat="1" ht="55.2" customHeight="1" x14ac:dyDescent="0.3">
      <c r="A425" s="1" t="s">
        <v>405</v>
      </c>
      <c r="B425" s="2" t="s">
        <v>406</v>
      </c>
      <c r="C425" s="168">
        <f>C426</f>
        <v>79657700</v>
      </c>
      <c r="D425" s="12">
        <f>D426</f>
        <v>35412700</v>
      </c>
      <c r="E425" s="12">
        <f>E426</f>
        <v>35412700</v>
      </c>
      <c r="F425" s="15">
        <f t="shared" si="28"/>
        <v>100</v>
      </c>
      <c r="G425" s="34">
        <f t="shared" si="30"/>
        <v>44.456091501512098</v>
      </c>
    </row>
    <row r="426" spans="1:7" s="8" customFormat="1" ht="62.4" x14ac:dyDescent="0.3">
      <c r="A426" s="1" t="s">
        <v>315</v>
      </c>
      <c r="B426" s="2" t="s">
        <v>23</v>
      </c>
      <c r="C426" s="168">
        <v>79657700</v>
      </c>
      <c r="D426" s="12">
        <v>35412700</v>
      </c>
      <c r="E426" s="12">
        <v>35412700</v>
      </c>
      <c r="F426" s="15">
        <f t="shared" si="28"/>
        <v>100</v>
      </c>
      <c r="G426" s="34">
        <f t="shared" si="30"/>
        <v>44.456091501512098</v>
      </c>
    </row>
    <row r="427" spans="1:7" s="76" customFormat="1" ht="31.2" x14ac:dyDescent="0.3">
      <c r="A427" s="116" t="s">
        <v>1070</v>
      </c>
      <c r="B427" s="134" t="s">
        <v>673</v>
      </c>
      <c r="C427" s="36">
        <f>C428</f>
        <v>15953627.08</v>
      </c>
      <c r="D427" s="50">
        <v>0</v>
      </c>
      <c r="E427" s="50">
        <v>0</v>
      </c>
      <c r="F427" s="205"/>
      <c r="G427" s="34">
        <f t="shared" si="30"/>
        <v>0</v>
      </c>
    </row>
    <row r="428" spans="1:7" s="76" customFormat="1" ht="31.2" x14ac:dyDescent="0.3">
      <c r="A428" s="116" t="s">
        <v>1071</v>
      </c>
      <c r="B428" s="134" t="s">
        <v>674</v>
      </c>
      <c r="C428" s="36">
        <v>15953627.08</v>
      </c>
      <c r="D428" s="50">
        <v>0</v>
      </c>
      <c r="E428" s="50">
        <v>0</v>
      </c>
      <c r="F428" s="205"/>
      <c r="G428" s="34">
        <f t="shared" si="30"/>
        <v>0</v>
      </c>
    </row>
    <row r="429" spans="1:7" s="8" customFormat="1" ht="78" x14ac:dyDescent="0.3">
      <c r="A429" s="1" t="s">
        <v>407</v>
      </c>
      <c r="B429" s="2" t="s">
        <v>408</v>
      </c>
      <c r="C429" s="168">
        <f>C430</f>
        <v>306216225.41000003</v>
      </c>
      <c r="D429" s="12">
        <f>D430</f>
        <v>372669300</v>
      </c>
      <c r="E429" s="12">
        <f>E430</f>
        <v>355885480.38999999</v>
      </c>
      <c r="F429" s="15">
        <f t="shared" si="28"/>
        <v>95.496323520611966</v>
      </c>
      <c r="G429" s="34">
        <f t="shared" si="30"/>
        <v>116.22032108634892</v>
      </c>
    </row>
    <row r="430" spans="1:7" s="8" customFormat="1" ht="81" customHeight="1" x14ac:dyDescent="0.3">
      <c r="A430" s="1" t="s">
        <v>316</v>
      </c>
      <c r="B430" s="2" t="s">
        <v>144</v>
      </c>
      <c r="C430" s="168">
        <v>306216225.41000003</v>
      </c>
      <c r="D430" s="12">
        <v>372669300</v>
      </c>
      <c r="E430" s="12">
        <v>355885480.38999999</v>
      </c>
      <c r="F430" s="15">
        <f t="shared" si="28"/>
        <v>95.496323520611966</v>
      </c>
      <c r="G430" s="34">
        <f t="shared" si="30"/>
        <v>116.22032108634892</v>
      </c>
    </row>
    <row r="431" spans="1:7" s="209" customFormat="1" ht="31.2" x14ac:dyDescent="0.3">
      <c r="A431" s="87" t="s">
        <v>1072</v>
      </c>
      <c r="B431" s="44" t="s">
        <v>1073</v>
      </c>
      <c r="C431" s="50">
        <f>C432</f>
        <v>1855476</v>
      </c>
      <c r="D431" s="90">
        <v>0</v>
      </c>
      <c r="E431" s="90">
        <v>0</v>
      </c>
      <c r="F431" s="57"/>
      <c r="G431" s="34">
        <f t="shared" si="30"/>
        <v>0</v>
      </c>
    </row>
    <row r="432" spans="1:7" s="209" customFormat="1" ht="31.2" x14ac:dyDescent="0.3">
      <c r="A432" s="87" t="s">
        <v>1074</v>
      </c>
      <c r="B432" s="44" t="s">
        <v>1075</v>
      </c>
      <c r="C432" s="50">
        <v>1855476</v>
      </c>
      <c r="D432" s="90">
        <v>0</v>
      </c>
      <c r="E432" s="90">
        <v>0</v>
      </c>
      <c r="F432" s="57"/>
      <c r="G432" s="34">
        <f t="shared" si="30"/>
        <v>0</v>
      </c>
    </row>
    <row r="433" spans="1:7" s="209" customFormat="1" ht="31.2" x14ac:dyDescent="0.3">
      <c r="A433" s="87" t="s">
        <v>1076</v>
      </c>
      <c r="B433" s="44" t="s">
        <v>1077</v>
      </c>
      <c r="C433" s="50">
        <f>C434</f>
        <v>945728848.38</v>
      </c>
      <c r="D433" s="90">
        <v>0</v>
      </c>
      <c r="E433" s="90">
        <v>0</v>
      </c>
      <c r="F433" s="57"/>
      <c r="G433" s="34">
        <f t="shared" si="30"/>
        <v>0</v>
      </c>
    </row>
    <row r="434" spans="1:7" s="209" customFormat="1" ht="31.2" x14ac:dyDescent="0.3">
      <c r="A434" s="87" t="s">
        <v>1078</v>
      </c>
      <c r="B434" s="44" t="s">
        <v>1079</v>
      </c>
      <c r="C434" s="50">
        <v>945728848.38</v>
      </c>
      <c r="D434" s="90">
        <v>0</v>
      </c>
      <c r="E434" s="90">
        <v>0</v>
      </c>
      <c r="F434" s="57"/>
      <c r="G434" s="34">
        <f t="shared" si="30"/>
        <v>0</v>
      </c>
    </row>
    <row r="435" spans="1:7" s="8" customFormat="1" ht="31.2" x14ac:dyDescent="0.3">
      <c r="A435" s="1" t="s">
        <v>317</v>
      </c>
      <c r="B435" s="2" t="s">
        <v>24</v>
      </c>
      <c r="C435" s="168">
        <v>72745042.510000005</v>
      </c>
      <c r="D435" s="12">
        <v>89958500</v>
      </c>
      <c r="E435" s="12">
        <v>74759742.359999999</v>
      </c>
      <c r="F435" s="15">
        <f t="shared" ref="F435:F534" si="31">E435/D435*100</f>
        <v>83.104700900971011</v>
      </c>
      <c r="G435" s="34">
        <f t="shared" si="30"/>
        <v>102.76953560061916</v>
      </c>
    </row>
    <row r="436" spans="1:7" x14ac:dyDescent="0.3">
      <c r="A436" s="17" t="s">
        <v>318</v>
      </c>
      <c r="B436" s="18" t="s">
        <v>0</v>
      </c>
      <c r="C436" s="167">
        <f>C437+C438+C439+C440+C441+C443+C444+C446+C447+C449+C450+C452+C453+C454+C455+C457+C460+C464+C467+C469+C471+C473+C475+C477+C478</f>
        <v>6909691762.5599995</v>
      </c>
      <c r="D436" s="11">
        <f>D439+D440+D441+D443+D444+D447+D449+D450+D452+D453+D454+D455+D457+D459+D462+D464+D465+D467+D469+D471+D473+D475</f>
        <v>7820448533</v>
      </c>
      <c r="E436" s="11">
        <f>E437+E438+E439+E440+E441+E443+E444+E446+E447+E449+E450+E452+E453+E454+E455+E457+E459+E462+E464+E465+E467+E469+E471+E473+E475+E478</f>
        <v>5028215054.1599998</v>
      </c>
      <c r="F436" s="16">
        <f t="shared" si="31"/>
        <v>64.29573742404169</v>
      </c>
      <c r="G436" s="89">
        <f t="shared" si="30"/>
        <v>72.770468306636531</v>
      </c>
    </row>
    <row r="437" spans="1:7" ht="156" x14ac:dyDescent="0.3">
      <c r="A437" s="1" t="s">
        <v>963</v>
      </c>
      <c r="B437" s="2" t="s">
        <v>962</v>
      </c>
      <c r="C437" s="168">
        <v>0</v>
      </c>
      <c r="D437" s="12">
        <v>0</v>
      </c>
      <c r="E437" s="12">
        <v>34270000</v>
      </c>
      <c r="F437" s="15"/>
      <c r="G437" s="34"/>
    </row>
    <row r="438" spans="1:7" ht="84.6" customHeight="1" x14ac:dyDescent="0.3">
      <c r="A438" s="1" t="s">
        <v>1000</v>
      </c>
      <c r="B438" s="2" t="s">
        <v>1001</v>
      </c>
      <c r="C438" s="168">
        <v>0</v>
      </c>
      <c r="D438" s="12">
        <v>0</v>
      </c>
      <c r="E438" s="12">
        <v>1155000</v>
      </c>
      <c r="F438" s="15"/>
      <c r="G438" s="34"/>
    </row>
    <row r="439" spans="1:7" ht="46.8" x14ac:dyDescent="0.3">
      <c r="A439" s="1" t="s">
        <v>319</v>
      </c>
      <c r="B439" s="2" t="s">
        <v>153</v>
      </c>
      <c r="C439" s="168">
        <v>9088750.4100000001</v>
      </c>
      <c r="D439" s="12">
        <v>15141000</v>
      </c>
      <c r="E439" s="12">
        <v>9334643.7400000002</v>
      </c>
      <c r="F439" s="15">
        <f t="shared" si="31"/>
        <v>61.651434779737137</v>
      </c>
      <c r="G439" s="34">
        <f t="shared" si="30"/>
        <v>102.70546905688435</v>
      </c>
    </row>
    <row r="440" spans="1:7" ht="48.6" customHeight="1" x14ac:dyDescent="0.3">
      <c r="A440" s="1" t="s">
        <v>320</v>
      </c>
      <c r="B440" s="19" t="s">
        <v>675</v>
      </c>
      <c r="C440" s="168">
        <v>3736453.23</v>
      </c>
      <c r="D440" s="12">
        <v>7262800</v>
      </c>
      <c r="E440" s="12">
        <v>3021316.77</v>
      </c>
      <c r="F440" s="15">
        <f t="shared" si="31"/>
        <v>41.599889436580931</v>
      </c>
      <c r="G440" s="34">
        <f t="shared" si="30"/>
        <v>80.860553686095514</v>
      </c>
    </row>
    <row r="441" spans="1:7" ht="31.2" x14ac:dyDescent="0.3">
      <c r="A441" s="1" t="s">
        <v>409</v>
      </c>
      <c r="B441" s="2" t="s">
        <v>410</v>
      </c>
      <c r="C441" s="168">
        <f>C442</f>
        <v>96563702.760000005</v>
      </c>
      <c r="D441" s="12">
        <f>D442</f>
        <v>110852100</v>
      </c>
      <c r="E441" s="12">
        <f>E442</f>
        <v>110852100</v>
      </c>
      <c r="F441" s="15">
        <f t="shared" si="31"/>
        <v>100</v>
      </c>
      <c r="G441" s="34">
        <f t="shared" si="30"/>
        <v>114.79686137917935</v>
      </c>
    </row>
    <row r="442" spans="1:7" ht="46.8" x14ac:dyDescent="0.3">
      <c r="A442" s="1" t="s">
        <v>321</v>
      </c>
      <c r="B442" s="2" t="s">
        <v>25</v>
      </c>
      <c r="C442" s="168">
        <v>96563702.760000005</v>
      </c>
      <c r="D442" s="12">
        <v>110852100</v>
      </c>
      <c r="E442" s="12">
        <v>110852100</v>
      </c>
      <c r="F442" s="15">
        <f t="shared" si="31"/>
        <v>100</v>
      </c>
      <c r="G442" s="34">
        <f t="shared" si="30"/>
        <v>114.79686137917935</v>
      </c>
    </row>
    <row r="443" spans="1:7" ht="46.8" x14ac:dyDescent="0.3">
      <c r="A443" s="1" t="s">
        <v>322</v>
      </c>
      <c r="B443" s="2" t="s">
        <v>533</v>
      </c>
      <c r="C443" s="168">
        <v>255637900</v>
      </c>
      <c r="D443" s="12">
        <v>62899600</v>
      </c>
      <c r="E443" s="12">
        <v>60989269.479999997</v>
      </c>
      <c r="F443" s="15">
        <f t="shared" si="31"/>
        <v>96.962889239359228</v>
      </c>
      <c r="G443" s="34">
        <f t="shared" si="30"/>
        <v>23.857678959184064</v>
      </c>
    </row>
    <row r="444" spans="1:7" ht="35.25" customHeight="1" x14ac:dyDescent="0.3">
      <c r="A444" s="1" t="s">
        <v>411</v>
      </c>
      <c r="B444" s="2" t="s">
        <v>412</v>
      </c>
      <c r="C444" s="168">
        <f>C445</f>
        <v>173012000</v>
      </c>
      <c r="D444" s="12">
        <f>D445</f>
        <v>84745300</v>
      </c>
      <c r="E444" s="12">
        <f>E445</f>
        <v>83048172.219999999</v>
      </c>
      <c r="F444" s="15">
        <f t="shared" si="31"/>
        <v>97.997378285285436</v>
      </c>
      <c r="G444" s="34">
        <f t="shared" si="30"/>
        <v>48.001394250109819</v>
      </c>
    </row>
    <row r="445" spans="1:7" ht="46.8" x14ac:dyDescent="0.3">
      <c r="A445" s="1" t="s">
        <v>323</v>
      </c>
      <c r="B445" s="2" t="s">
        <v>26</v>
      </c>
      <c r="C445" s="168">
        <v>173012000</v>
      </c>
      <c r="D445" s="12">
        <v>84745300</v>
      </c>
      <c r="E445" s="12">
        <v>83048172.219999999</v>
      </c>
      <c r="F445" s="15">
        <f t="shared" si="31"/>
        <v>97.997378285285436</v>
      </c>
      <c r="G445" s="34">
        <f t="shared" si="30"/>
        <v>48.001394250109819</v>
      </c>
    </row>
    <row r="446" spans="1:7" ht="46.8" x14ac:dyDescent="0.3">
      <c r="A446" s="1" t="s">
        <v>965</v>
      </c>
      <c r="B446" s="2" t="s">
        <v>964</v>
      </c>
      <c r="C446" s="168">
        <v>463210</v>
      </c>
      <c r="D446" s="12">
        <v>0</v>
      </c>
      <c r="E446" s="12">
        <v>63000</v>
      </c>
      <c r="F446" s="15"/>
      <c r="G446" s="34">
        <f t="shared" si="30"/>
        <v>13.600742643725308</v>
      </c>
    </row>
    <row r="447" spans="1:7" ht="156" x14ac:dyDescent="0.3">
      <c r="A447" s="1" t="s">
        <v>413</v>
      </c>
      <c r="B447" s="2" t="s">
        <v>534</v>
      </c>
      <c r="C447" s="168">
        <f>C448</f>
        <v>2518400</v>
      </c>
      <c r="D447" s="12">
        <f>D448</f>
        <v>3959200</v>
      </c>
      <c r="E447" s="12">
        <f>E448</f>
        <v>2687732.8</v>
      </c>
      <c r="F447" s="15">
        <f t="shared" si="31"/>
        <v>67.88575469791877</v>
      </c>
      <c r="G447" s="34">
        <f t="shared" si="30"/>
        <v>106.72382465057177</v>
      </c>
    </row>
    <row r="448" spans="1:7" ht="156" x14ac:dyDescent="0.3">
      <c r="A448" s="1" t="s">
        <v>324</v>
      </c>
      <c r="B448" s="2" t="s">
        <v>535</v>
      </c>
      <c r="C448" s="168">
        <v>2518400</v>
      </c>
      <c r="D448" s="12">
        <v>3959200</v>
      </c>
      <c r="E448" s="12">
        <v>2687732.8</v>
      </c>
      <c r="F448" s="15">
        <f t="shared" si="31"/>
        <v>67.88575469791877</v>
      </c>
      <c r="G448" s="34">
        <f t="shared" si="30"/>
        <v>106.72382465057177</v>
      </c>
    </row>
    <row r="449" spans="1:7" ht="46.8" x14ac:dyDescent="0.3">
      <c r="A449" s="1" t="s">
        <v>536</v>
      </c>
      <c r="B449" s="2" t="s">
        <v>145</v>
      </c>
      <c r="C449" s="168">
        <v>44500</v>
      </c>
      <c r="D449" s="12">
        <v>11333</v>
      </c>
      <c r="E449" s="12">
        <v>45333</v>
      </c>
      <c r="F449" s="15">
        <f t="shared" si="31"/>
        <v>400.00882378893499</v>
      </c>
      <c r="G449" s="34">
        <f t="shared" si="30"/>
        <v>101.87191011235954</v>
      </c>
    </row>
    <row r="450" spans="1:7" ht="31.2" x14ac:dyDescent="0.3">
      <c r="A450" s="1" t="s">
        <v>678</v>
      </c>
      <c r="B450" s="2" t="s">
        <v>676</v>
      </c>
      <c r="C450" s="168">
        <f>C451</f>
        <v>19440100</v>
      </c>
      <c r="D450" s="12">
        <f>D451</f>
        <v>22524700</v>
      </c>
      <c r="E450" s="12">
        <f>E451</f>
        <v>22524700</v>
      </c>
      <c r="F450" s="15">
        <f t="shared" si="31"/>
        <v>100</v>
      </c>
      <c r="G450" s="34">
        <f t="shared" si="30"/>
        <v>115.86720232920614</v>
      </c>
    </row>
    <row r="451" spans="1:7" ht="46.8" x14ac:dyDescent="0.3">
      <c r="A451" s="1" t="s">
        <v>678</v>
      </c>
      <c r="B451" s="2" t="s">
        <v>677</v>
      </c>
      <c r="C451" s="168">
        <v>19440100</v>
      </c>
      <c r="D451" s="12">
        <v>22524700</v>
      </c>
      <c r="E451" s="12">
        <v>22524700</v>
      </c>
      <c r="F451" s="15">
        <f t="shared" si="31"/>
        <v>100</v>
      </c>
      <c r="G451" s="34">
        <f t="shared" si="30"/>
        <v>115.86720232920614</v>
      </c>
    </row>
    <row r="452" spans="1:7" ht="46.8" x14ac:dyDescent="0.3">
      <c r="A452" s="1" t="s">
        <v>886</v>
      </c>
      <c r="B452" s="2" t="s">
        <v>883</v>
      </c>
      <c r="C452" s="168">
        <v>0</v>
      </c>
      <c r="D452" s="12">
        <v>2713300</v>
      </c>
      <c r="E452" s="12">
        <v>0</v>
      </c>
      <c r="F452" s="15">
        <f t="shared" si="31"/>
        <v>0</v>
      </c>
      <c r="G452" s="34"/>
    </row>
    <row r="453" spans="1:7" ht="62.4" x14ac:dyDescent="0.3">
      <c r="A453" s="1" t="s">
        <v>887</v>
      </c>
      <c r="B453" s="2" t="s">
        <v>884</v>
      </c>
      <c r="C453" s="168">
        <v>0</v>
      </c>
      <c r="D453" s="12">
        <v>33256100</v>
      </c>
      <c r="E453" s="12">
        <v>0</v>
      </c>
      <c r="F453" s="15">
        <f t="shared" si="31"/>
        <v>0</v>
      </c>
      <c r="G453" s="34"/>
    </row>
    <row r="454" spans="1:7" ht="62.4" x14ac:dyDescent="0.3">
      <c r="A454" s="1" t="s">
        <v>888</v>
      </c>
      <c r="B454" s="2" t="s">
        <v>885</v>
      </c>
      <c r="C454" s="168">
        <v>0</v>
      </c>
      <c r="D454" s="12">
        <v>14862600</v>
      </c>
      <c r="E454" s="12">
        <v>8219230.9699999997</v>
      </c>
      <c r="F454" s="15">
        <f t="shared" si="31"/>
        <v>55.301434271258053</v>
      </c>
      <c r="G454" s="34"/>
    </row>
    <row r="455" spans="1:7" ht="93.6" x14ac:dyDescent="0.3">
      <c r="A455" s="1" t="s">
        <v>547</v>
      </c>
      <c r="B455" s="2" t="s">
        <v>889</v>
      </c>
      <c r="C455" s="168">
        <f>C456</f>
        <v>402337409.31999999</v>
      </c>
      <c r="D455" s="12">
        <f>D456</f>
        <v>576916200</v>
      </c>
      <c r="E455" s="12">
        <f>E456</f>
        <v>415168716.50999999</v>
      </c>
      <c r="F455" s="15">
        <f t="shared" si="31"/>
        <v>71.963435332549167</v>
      </c>
      <c r="G455" s="34">
        <f t="shared" ref="G453:G516" si="32">E455/C455*100</f>
        <v>103.18919068740998</v>
      </c>
    </row>
    <row r="456" spans="1:7" ht="93.6" x14ac:dyDescent="0.3">
      <c r="A456" s="1" t="s">
        <v>548</v>
      </c>
      <c r="B456" s="2" t="s">
        <v>890</v>
      </c>
      <c r="C456" s="168">
        <v>402337409.31999999</v>
      </c>
      <c r="D456" s="12">
        <v>576916200</v>
      </c>
      <c r="E456" s="12">
        <v>415168716.50999999</v>
      </c>
      <c r="F456" s="15">
        <f t="shared" si="31"/>
        <v>71.963435332549167</v>
      </c>
      <c r="G456" s="34">
        <f t="shared" si="32"/>
        <v>103.18919068740998</v>
      </c>
    </row>
    <row r="457" spans="1:7" ht="109.2" x14ac:dyDescent="0.3">
      <c r="A457" s="1" t="s">
        <v>679</v>
      </c>
      <c r="B457" s="2" t="s">
        <v>681</v>
      </c>
      <c r="C457" s="168">
        <f>C458</f>
        <v>44444239</v>
      </c>
      <c r="D457" s="12">
        <f>D458</f>
        <v>62391800</v>
      </c>
      <c r="E457" s="12">
        <f>E458</f>
        <v>45077177</v>
      </c>
      <c r="F457" s="15">
        <f t="shared" si="31"/>
        <v>72.248559906910842</v>
      </c>
      <c r="G457" s="34">
        <f t="shared" si="32"/>
        <v>101.42411708298123</v>
      </c>
    </row>
    <row r="458" spans="1:7" ht="109.2" x14ac:dyDescent="0.3">
      <c r="A458" s="1" t="s">
        <v>680</v>
      </c>
      <c r="B458" s="2" t="s">
        <v>682</v>
      </c>
      <c r="C458" s="168">
        <v>44444239</v>
      </c>
      <c r="D458" s="12">
        <v>62391800</v>
      </c>
      <c r="E458" s="12">
        <v>45077177</v>
      </c>
      <c r="F458" s="15">
        <f t="shared" si="31"/>
        <v>72.248559906910842</v>
      </c>
      <c r="G458" s="34">
        <f t="shared" si="32"/>
        <v>101.42411708298123</v>
      </c>
    </row>
    <row r="459" spans="1:7" ht="68.400000000000006" customHeight="1" x14ac:dyDescent="0.3">
      <c r="A459" s="1" t="s">
        <v>744</v>
      </c>
      <c r="B459" s="2" t="s">
        <v>745</v>
      </c>
      <c r="C459" s="168">
        <v>0</v>
      </c>
      <c r="D459" s="12">
        <v>382042100</v>
      </c>
      <c r="E459" s="12">
        <v>766378004.63</v>
      </c>
      <c r="F459" s="15">
        <f t="shared" si="31"/>
        <v>200.60040624580381</v>
      </c>
      <c r="G459" s="34"/>
    </row>
    <row r="460" spans="1:7" s="47" customFormat="1" ht="31.2" x14ac:dyDescent="0.3">
      <c r="A460" s="136" t="s">
        <v>1080</v>
      </c>
      <c r="B460" s="201" t="s">
        <v>1081</v>
      </c>
      <c r="C460" s="90">
        <f>C461</f>
        <v>239166769.03</v>
      </c>
      <c r="D460" s="194">
        <v>0</v>
      </c>
      <c r="E460" s="194">
        <v>0</v>
      </c>
      <c r="F460" s="67"/>
      <c r="G460" s="34">
        <f t="shared" si="32"/>
        <v>0</v>
      </c>
    </row>
    <row r="461" spans="1:7" s="47" customFormat="1" ht="31.2" x14ac:dyDescent="0.3">
      <c r="A461" s="136" t="s">
        <v>1082</v>
      </c>
      <c r="B461" s="201" t="s">
        <v>1083</v>
      </c>
      <c r="C461" s="90">
        <v>239166769.03</v>
      </c>
      <c r="D461" s="194">
        <v>0</v>
      </c>
      <c r="E461" s="194">
        <v>0</v>
      </c>
      <c r="F461" s="67"/>
      <c r="G461" s="34">
        <f t="shared" si="32"/>
        <v>0</v>
      </c>
    </row>
    <row r="462" spans="1:7" ht="62.4" x14ac:dyDescent="0.3">
      <c r="A462" s="1" t="s">
        <v>891</v>
      </c>
      <c r="B462" s="2" t="s">
        <v>893</v>
      </c>
      <c r="C462" s="168">
        <f>C463</f>
        <v>0</v>
      </c>
      <c r="D462" s="12">
        <f>D463</f>
        <v>55293100</v>
      </c>
      <c r="E462" s="12">
        <f>E463</f>
        <v>55293100</v>
      </c>
      <c r="F462" s="15">
        <f t="shared" si="31"/>
        <v>100</v>
      </c>
      <c r="G462" s="34"/>
    </row>
    <row r="463" spans="1:7" ht="68.400000000000006" customHeight="1" x14ac:dyDescent="0.3">
      <c r="A463" s="1" t="s">
        <v>892</v>
      </c>
      <c r="B463" s="2" t="s">
        <v>894</v>
      </c>
      <c r="C463" s="168">
        <v>0</v>
      </c>
      <c r="D463" s="12">
        <v>55293100</v>
      </c>
      <c r="E463" s="12">
        <v>55293100</v>
      </c>
      <c r="F463" s="15">
        <f t="shared" si="31"/>
        <v>100</v>
      </c>
      <c r="G463" s="34"/>
    </row>
    <row r="464" spans="1:7" ht="156" x14ac:dyDescent="0.3">
      <c r="A464" s="1" t="s">
        <v>729</v>
      </c>
      <c r="B464" s="2" t="s">
        <v>895</v>
      </c>
      <c r="C464" s="168">
        <v>369095.82</v>
      </c>
      <c r="D464" s="12">
        <v>2283500</v>
      </c>
      <c r="E464" s="12">
        <v>0</v>
      </c>
      <c r="F464" s="15">
        <f t="shared" si="31"/>
        <v>0</v>
      </c>
      <c r="G464" s="34">
        <f t="shared" si="32"/>
        <v>0</v>
      </c>
    </row>
    <row r="465" spans="1:7" ht="46.8" x14ac:dyDescent="0.3">
      <c r="A465" s="1" t="s">
        <v>896</v>
      </c>
      <c r="B465" s="2" t="s">
        <v>898</v>
      </c>
      <c r="C465" s="168">
        <f>C466</f>
        <v>0</v>
      </c>
      <c r="D465" s="12">
        <f>D466</f>
        <v>150000000</v>
      </c>
      <c r="E465" s="12">
        <f>E466</f>
        <v>62284093.409999996</v>
      </c>
      <c r="F465" s="15">
        <f t="shared" si="31"/>
        <v>41.52272894</v>
      </c>
      <c r="G465" s="34"/>
    </row>
    <row r="466" spans="1:7" ht="62.4" x14ac:dyDescent="0.3">
      <c r="A466" s="1" t="s">
        <v>897</v>
      </c>
      <c r="B466" s="2" t="s">
        <v>899</v>
      </c>
      <c r="C466" s="168">
        <v>0</v>
      </c>
      <c r="D466" s="12">
        <v>150000000</v>
      </c>
      <c r="E466" s="12">
        <v>62284093.409999996</v>
      </c>
      <c r="F466" s="15">
        <f t="shared" si="31"/>
        <v>41.52272894</v>
      </c>
      <c r="G466" s="34"/>
    </row>
    <row r="467" spans="1:7" ht="46.8" x14ac:dyDescent="0.3">
      <c r="A467" s="1" t="s">
        <v>414</v>
      </c>
      <c r="B467" s="2" t="s">
        <v>415</v>
      </c>
      <c r="C467" s="168">
        <f>C468</f>
        <v>3672777686.3699999</v>
      </c>
      <c r="D467" s="12">
        <f>D468</f>
        <v>5823721900</v>
      </c>
      <c r="E467" s="12">
        <f>E468</f>
        <v>2931147371.2600002</v>
      </c>
      <c r="F467" s="15">
        <f t="shared" si="31"/>
        <v>50.331170024791192</v>
      </c>
      <c r="G467" s="34">
        <f t="shared" si="32"/>
        <v>79.807372554504056</v>
      </c>
    </row>
    <row r="468" spans="1:7" ht="46.8" x14ac:dyDescent="0.3">
      <c r="A468" s="1" t="s">
        <v>325</v>
      </c>
      <c r="B468" s="2" t="s">
        <v>146</v>
      </c>
      <c r="C468" s="168">
        <v>3672777686.3699999</v>
      </c>
      <c r="D468" s="12">
        <v>5823721900</v>
      </c>
      <c r="E468" s="12">
        <v>2931147371.2600002</v>
      </c>
      <c r="F468" s="15">
        <f t="shared" si="31"/>
        <v>50.331170024791192</v>
      </c>
      <c r="G468" s="34">
        <f t="shared" si="32"/>
        <v>79.807372554504056</v>
      </c>
    </row>
    <row r="469" spans="1:7" ht="31.2" x14ac:dyDescent="0.3">
      <c r="A469" s="1" t="s">
        <v>448</v>
      </c>
      <c r="B469" s="2" t="s">
        <v>450</v>
      </c>
      <c r="C469" s="168">
        <f>C470</f>
        <v>6000000</v>
      </c>
      <c r="D469" s="12">
        <f>D470</f>
        <v>300000</v>
      </c>
      <c r="E469" s="12">
        <f>E470</f>
        <v>300000</v>
      </c>
      <c r="F469" s="15">
        <f t="shared" si="31"/>
        <v>100</v>
      </c>
      <c r="G469" s="34">
        <f t="shared" si="32"/>
        <v>5</v>
      </c>
    </row>
    <row r="470" spans="1:7" ht="31.2" x14ac:dyDescent="0.3">
      <c r="A470" s="1" t="s">
        <v>449</v>
      </c>
      <c r="B470" s="2" t="s">
        <v>451</v>
      </c>
      <c r="C470" s="168">
        <v>6000000</v>
      </c>
      <c r="D470" s="12">
        <v>300000</v>
      </c>
      <c r="E470" s="12">
        <v>300000</v>
      </c>
      <c r="F470" s="15">
        <f t="shared" si="31"/>
        <v>100</v>
      </c>
      <c r="G470" s="34">
        <f t="shared" si="32"/>
        <v>5</v>
      </c>
    </row>
    <row r="471" spans="1:7" ht="37.200000000000003" customHeight="1" x14ac:dyDescent="0.3">
      <c r="A471" s="1" t="s">
        <v>594</v>
      </c>
      <c r="B471" s="2" t="s">
        <v>592</v>
      </c>
      <c r="C471" s="168">
        <f>C472</f>
        <v>30000000</v>
      </c>
      <c r="D471" s="12">
        <f>D472</f>
        <v>5000000</v>
      </c>
      <c r="E471" s="12">
        <f>E472</f>
        <v>5000000</v>
      </c>
      <c r="F471" s="15">
        <f t="shared" si="31"/>
        <v>100</v>
      </c>
      <c r="G471" s="34">
        <f t="shared" si="32"/>
        <v>16.666666666666664</v>
      </c>
    </row>
    <row r="472" spans="1:7" ht="37.200000000000003" customHeight="1" x14ac:dyDescent="0.3">
      <c r="A472" s="1" t="s">
        <v>595</v>
      </c>
      <c r="B472" s="2" t="s">
        <v>593</v>
      </c>
      <c r="C472" s="168">
        <v>30000000</v>
      </c>
      <c r="D472" s="12">
        <v>5000000</v>
      </c>
      <c r="E472" s="12">
        <v>5000000</v>
      </c>
      <c r="F472" s="15">
        <f t="shared" si="31"/>
        <v>100</v>
      </c>
      <c r="G472" s="34">
        <f t="shared" si="32"/>
        <v>16.666666666666664</v>
      </c>
    </row>
    <row r="473" spans="1:7" ht="50.25" customHeight="1" x14ac:dyDescent="0.3">
      <c r="A473" s="1" t="s">
        <v>416</v>
      </c>
      <c r="B473" s="2" t="s">
        <v>417</v>
      </c>
      <c r="C473" s="168">
        <f>C474</f>
        <v>120400</v>
      </c>
      <c r="D473" s="12">
        <f>D474</f>
        <v>148200</v>
      </c>
      <c r="E473" s="12">
        <f>E474</f>
        <v>148190.39999999999</v>
      </c>
      <c r="F473" s="15">
        <f t="shared" si="31"/>
        <v>99.993522267206473</v>
      </c>
      <c r="G473" s="34">
        <f t="shared" si="32"/>
        <v>123.08172757475081</v>
      </c>
    </row>
    <row r="474" spans="1:7" ht="62.4" x14ac:dyDescent="0.3">
      <c r="A474" s="1" t="s">
        <v>326</v>
      </c>
      <c r="B474" s="2" t="s">
        <v>27</v>
      </c>
      <c r="C474" s="168">
        <v>120400</v>
      </c>
      <c r="D474" s="12">
        <v>148200</v>
      </c>
      <c r="E474" s="12">
        <v>148190.39999999999</v>
      </c>
      <c r="F474" s="15">
        <f t="shared" si="31"/>
        <v>99.993522267206473</v>
      </c>
      <c r="G474" s="34">
        <f t="shared" si="32"/>
        <v>123.08172757475081</v>
      </c>
    </row>
    <row r="475" spans="1:7" ht="46.8" x14ac:dyDescent="0.3">
      <c r="A475" s="1" t="s">
        <v>685</v>
      </c>
      <c r="B475" s="2" t="s">
        <v>683</v>
      </c>
      <c r="C475" s="168">
        <f>C476</f>
        <v>1543404147.6400001</v>
      </c>
      <c r="D475" s="12">
        <f>D476</f>
        <v>404123700</v>
      </c>
      <c r="E475" s="12">
        <f>E476</f>
        <v>373395027.47000003</v>
      </c>
      <c r="F475" s="15">
        <f t="shared" si="31"/>
        <v>92.396221124868461</v>
      </c>
      <c r="G475" s="34">
        <f t="shared" si="32"/>
        <v>24.192952185657507</v>
      </c>
    </row>
    <row r="476" spans="1:7" ht="62.4" x14ac:dyDescent="0.3">
      <c r="A476" s="1" t="s">
        <v>686</v>
      </c>
      <c r="B476" s="2" t="s">
        <v>684</v>
      </c>
      <c r="C476" s="168">
        <v>1543404147.6400001</v>
      </c>
      <c r="D476" s="12">
        <v>404123700</v>
      </c>
      <c r="E476" s="12">
        <v>373395027.47000003</v>
      </c>
      <c r="F476" s="15">
        <f t="shared" si="31"/>
        <v>92.396221124868461</v>
      </c>
      <c r="G476" s="34">
        <f t="shared" si="32"/>
        <v>24.192952185657507</v>
      </c>
    </row>
    <row r="477" spans="1:7" s="58" customFormat="1" ht="78" x14ac:dyDescent="0.3">
      <c r="A477" s="112" t="s">
        <v>1084</v>
      </c>
      <c r="B477" s="127" t="s">
        <v>1085</v>
      </c>
      <c r="C477" s="194">
        <v>9763377.6899999995</v>
      </c>
      <c r="D477" s="194">
        <v>0</v>
      </c>
      <c r="E477" s="194">
        <v>0</v>
      </c>
      <c r="F477" s="31"/>
      <c r="G477" s="34">
        <f t="shared" si="32"/>
        <v>0</v>
      </c>
    </row>
    <row r="478" spans="1:7" ht="31.2" x14ac:dyDescent="0.3">
      <c r="A478" s="1" t="s">
        <v>968</v>
      </c>
      <c r="B478" s="2" t="s">
        <v>966</v>
      </c>
      <c r="C478" s="168">
        <f t="shared" ref="C478:D478" si="33">C479</f>
        <v>400803621.29000002</v>
      </c>
      <c r="D478" s="168">
        <f t="shared" si="33"/>
        <v>0</v>
      </c>
      <c r="E478" s="12">
        <f>E479</f>
        <v>37812874.5</v>
      </c>
      <c r="F478" s="15"/>
      <c r="G478" s="34">
        <f t="shared" si="32"/>
        <v>9.4342646851088787</v>
      </c>
    </row>
    <row r="479" spans="1:7" ht="37.200000000000003" customHeight="1" x14ac:dyDescent="0.3">
      <c r="A479" s="1" t="s">
        <v>969</v>
      </c>
      <c r="B479" s="2" t="s">
        <v>967</v>
      </c>
      <c r="C479" s="168">
        <v>400803621.29000002</v>
      </c>
      <c r="D479" s="12">
        <v>0</v>
      </c>
      <c r="E479" s="12">
        <v>37812874.5</v>
      </c>
      <c r="F479" s="15"/>
      <c r="G479" s="34">
        <f t="shared" si="32"/>
        <v>9.4342646851088787</v>
      </c>
    </row>
    <row r="480" spans="1:7" ht="18" customHeight="1" x14ac:dyDescent="0.3">
      <c r="A480" s="17" t="s">
        <v>327</v>
      </c>
      <c r="B480" s="18" t="s">
        <v>28</v>
      </c>
      <c r="C480" s="167">
        <f>C481</f>
        <v>131030664.03</v>
      </c>
      <c r="D480" s="11">
        <f>D481</f>
        <v>273208159.75999999</v>
      </c>
      <c r="E480" s="11">
        <f>E481</f>
        <v>326662970.34999996</v>
      </c>
      <c r="F480" s="16"/>
      <c r="G480" s="89">
        <f t="shared" si="32"/>
        <v>249.30269015137489</v>
      </c>
    </row>
    <row r="481" spans="1:7" ht="31.2" x14ac:dyDescent="0.3">
      <c r="A481" s="1" t="s">
        <v>427</v>
      </c>
      <c r="B481" s="13" t="s">
        <v>418</v>
      </c>
      <c r="C481" s="168">
        <f>C482+C483+C484</f>
        <v>131030664.03</v>
      </c>
      <c r="D481" s="12">
        <f>D482+D483+D484</f>
        <v>273208159.75999999</v>
      </c>
      <c r="E481" s="12">
        <f>E482+E483+E484</f>
        <v>326662970.34999996</v>
      </c>
      <c r="F481" s="15"/>
      <c r="G481" s="34">
        <f t="shared" si="32"/>
        <v>249.30269015137489</v>
      </c>
    </row>
    <row r="482" spans="1:7" ht="78" x14ac:dyDescent="0.3">
      <c r="A482" s="1" t="s">
        <v>328</v>
      </c>
      <c r="B482" s="2" t="s">
        <v>900</v>
      </c>
      <c r="C482" s="168">
        <v>131030664.03</v>
      </c>
      <c r="D482" s="12">
        <v>229694037.49000001</v>
      </c>
      <c r="E482" s="12">
        <v>297856806.07999998</v>
      </c>
      <c r="F482" s="15">
        <f t="shared" si="31"/>
        <v>129.6754627742427</v>
      </c>
      <c r="G482" s="34">
        <f t="shared" si="32"/>
        <v>227.31839778496769</v>
      </c>
    </row>
    <row r="483" spans="1:7" ht="46.8" x14ac:dyDescent="0.3">
      <c r="A483" s="1" t="s">
        <v>903</v>
      </c>
      <c r="B483" s="2" t="s">
        <v>901</v>
      </c>
      <c r="C483" s="168">
        <v>0</v>
      </c>
      <c r="D483" s="12">
        <v>225400000</v>
      </c>
      <c r="E483" s="12">
        <v>0</v>
      </c>
      <c r="F483" s="15">
        <f t="shared" si="31"/>
        <v>0</v>
      </c>
      <c r="G483" s="34"/>
    </row>
    <row r="484" spans="1:7" ht="31.2" x14ac:dyDescent="0.3">
      <c r="A484" s="1" t="s">
        <v>904</v>
      </c>
      <c r="B484" s="2" t="s">
        <v>902</v>
      </c>
      <c r="C484" s="168">
        <v>0</v>
      </c>
      <c r="D484" s="12">
        <v>-181885877.72999999</v>
      </c>
      <c r="E484" s="12">
        <v>28806164.27</v>
      </c>
      <c r="F484" s="15"/>
      <c r="G484" s="34"/>
    </row>
    <row r="485" spans="1:7" x14ac:dyDescent="0.3">
      <c r="A485" s="17" t="s">
        <v>905</v>
      </c>
      <c r="B485" s="18" t="s">
        <v>689</v>
      </c>
      <c r="C485" s="167">
        <f>C486</f>
        <v>14880288</v>
      </c>
      <c r="D485" s="11">
        <f>D486</f>
        <v>15000000</v>
      </c>
      <c r="E485" s="11">
        <f>E486</f>
        <v>0</v>
      </c>
      <c r="F485" s="16">
        <f t="shared" si="31"/>
        <v>0</v>
      </c>
      <c r="G485" s="89">
        <f t="shared" si="32"/>
        <v>0</v>
      </c>
    </row>
    <row r="486" spans="1:7" ht="31.2" x14ac:dyDescent="0.3">
      <c r="A486" s="1" t="s">
        <v>690</v>
      </c>
      <c r="B486" s="2" t="s">
        <v>687</v>
      </c>
      <c r="C486" s="168">
        <f>C487</f>
        <v>14880288</v>
      </c>
      <c r="D486" s="12">
        <f>D487</f>
        <v>15000000</v>
      </c>
      <c r="E486" s="12">
        <f>E487</f>
        <v>0</v>
      </c>
      <c r="F486" s="15">
        <f t="shared" si="31"/>
        <v>0</v>
      </c>
      <c r="G486" s="34">
        <f t="shared" si="32"/>
        <v>0</v>
      </c>
    </row>
    <row r="487" spans="1:7" ht="31.2" x14ac:dyDescent="0.3">
      <c r="A487" s="1" t="s">
        <v>691</v>
      </c>
      <c r="B487" s="2" t="s">
        <v>688</v>
      </c>
      <c r="C487" s="168">
        <v>14880288</v>
      </c>
      <c r="D487" s="12">
        <v>15000000</v>
      </c>
      <c r="E487" s="12">
        <v>0</v>
      </c>
      <c r="F487" s="15">
        <f t="shared" si="31"/>
        <v>0</v>
      </c>
      <c r="G487" s="34">
        <f t="shared" si="32"/>
        <v>0</v>
      </c>
    </row>
    <row r="488" spans="1:7" x14ac:dyDescent="0.3">
      <c r="A488" s="17" t="s">
        <v>906</v>
      </c>
      <c r="B488" s="18" t="s">
        <v>911</v>
      </c>
      <c r="C488" s="167">
        <f>C489</f>
        <v>0</v>
      </c>
      <c r="D488" s="11">
        <f>D489</f>
        <v>10920650</v>
      </c>
      <c r="E488" s="11">
        <f>E489</f>
        <v>10920650</v>
      </c>
      <c r="F488" s="16">
        <f t="shared" si="31"/>
        <v>100</v>
      </c>
      <c r="G488" s="34"/>
    </row>
    <row r="489" spans="1:7" x14ac:dyDescent="0.3">
      <c r="A489" s="1" t="s">
        <v>907</v>
      </c>
      <c r="B489" s="2" t="s">
        <v>909</v>
      </c>
      <c r="C489" s="168">
        <f>C490</f>
        <v>0</v>
      </c>
      <c r="D489" s="12">
        <f>D490</f>
        <v>10920650</v>
      </c>
      <c r="E489" s="12">
        <f>E490</f>
        <v>10920650</v>
      </c>
      <c r="F489" s="15">
        <f t="shared" si="31"/>
        <v>100</v>
      </c>
      <c r="G489" s="34"/>
    </row>
    <row r="490" spans="1:7" ht="62.4" x14ac:dyDescent="0.3">
      <c r="A490" s="1" t="s">
        <v>908</v>
      </c>
      <c r="B490" s="2" t="s">
        <v>910</v>
      </c>
      <c r="C490" s="168">
        <v>0</v>
      </c>
      <c r="D490" s="12">
        <v>10920650</v>
      </c>
      <c r="E490" s="12">
        <v>10920650</v>
      </c>
      <c r="F490" s="15">
        <f t="shared" si="31"/>
        <v>100</v>
      </c>
      <c r="G490" s="34"/>
    </row>
    <row r="491" spans="1:7" s="120" customFormat="1" ht="78" x14ac:dyDescent="0.3">
      <c r="A491" s="130" t="s">
        <v>1086</v>
      </c>
      <c r="B491" s="165" t="s">
        <v>1087</v>
      </c>
      <c r="C491" s="148">
        <f>C492</f>
        <v>-4</v>
      </c>
      <c r="D491" s="148">
        <v>0</v>
      </c>
      <c r="E491" s="148">
        <v>0</v>
      </c>
      <c r="F491" s="54"/>
      <c r="G491" s="34">
        <f t="shared" si="32"/>
        <v>0</v>
      </c>
    </row>
    <row r="492" spans="1:7" s="120" customFormat="1" ht="78" x14ac:dyDescent="0.3">
      <c r="A492" s="28" t="s">
        <v>1088</v>
      </c>
      <c r="B492" s="157" t="s">
        <v>1089</v>
      </c>
      <c r="C492" s="29">
        <v>-4</v>
      </c>
      <c r="D492" s="29">
        <v>0</v>
      </c>
      <c r="E492" s="29">
        <v>0</v>
      </c>
      <c r="F492" s="54"/>
      <c r="G492" s="34">
        <f t="shared" si="32"/>
        <v>0</v>
      </c>
    </row>
    <row r="493" spans="1:7" ht="62.4" x14ac:dyDescent="0.3">
      <c r="A493" s="17" t="s">
        <v>423</v>
      </c>
      <c r="B493" s="14" t="s">
        <v>920</v>
      </c>
      <c r="C493" s="167">
        <f>C494</f>
        <v>177648481.96000001</v>
      </c>
      <c r="D493" s="11">
        <f>D494</f>
        <v>434351.48000000004</v>
      </c>
      <c r="E493" s="11">
        <f>E494</f>
        <v>94779254.760000005</v>
      </c>
      <c r="F493" s="16">
        <f t="shared" si="31"/>
        <v>21820.866078319796</v>
      </c>
      <c r="G493" s="89">
        <f t="shared" si="32"/>
        <v>53.352133220784204</v>
      </c>
    </row>
    <row r="494" spans="1:7" ht="66.75" customHeight="1" x14ac:dyDescent="0.3">
      <c r="A494" s="1" t="s">
        <v>424</v>
      </c>
      <c r="B494" s="13" t="s">
        <v>425</v>
      </c>
      <c r="C494" s="168">
        <f>C495</f>
        <v>177648481.96000001</v>
      </c>
      <c r="D494" s="12">
        <f>D495</f>
        <v>434351.48000000004</v>
      </c>
      <c r="E494" s="12">
        <f>E495</f>
        <v>94779254.760000005</v>
      </c>
      <c r="F494" s="15">
        <f t="shared" si="31"/>
        <v>21820.866078319796</v>
      </c>
      <c r="G494" s="34">
        <f t="shared" si="32"/>
        <v>53.352133220784204</v>
      </c>
    </row>
    <row r="495" spans="1:7" ht="62.4" x14ac:dyDescent="0.3">
      <c r="A495" s="1" t="s">
        <v>428</v>
      </c>
      <c r="B495" s="13" t="s">
        <v>429</v>
      </c>
      <c r="C495" s="168">
        <f>C496+C500+C501+C502+C503+C505+C507+C508+C509+C510+C511</f>
        <v>177648481.96000001</v>
      </c>
      <c r="D495" s="12">
        <f>D496+D501+D503+D505+D507+D509+D511</f>
        <v>434351.48000000004</v>
      </c>
      <c r="E495" s="12">
        <f>E496+E501+E503+E504+E505+E506+E507+E509+E511</f>
        <v>94779254.760000005</v>
      </c>
      <c r="F495" s="15">
        <f t="shared" si="31"/>
        <v>21820.866078319796</v>
      </c>
      <c r="G495" s="34">
        <f t="shared" si="32"/>
        <v>53.352133220784204</v>
      </c>
    </row>
    <row r="496" spans="1:7" ht="31.2" x14ac:dyDescent="0.3">
      <c r="A496" s="1" t="s">
        <v>430</v>
      </c>
      <c r="B496" s="13" t="s">
        <v>419</v>
      </c>
      <c r="C496" s="168">
        <f t="shared" ref="C496:D496" si="34">C497+C498+C499</f>
        <v>136708949.13</v>
      </c>
      <c r="D496" s="168">
        <f t="shared" si="34"/>
        <v>0</v>
      </c>
      <c r="E496" s="12">
        <f>E497+E498+E499</f>
        <v>43083806.170000002</v>
      </c>
      <c r="F496" s="15"/>
      <c r="G496" s="34">
        <f t="shared" si="32"/>
        <v>31.51498599336794</v>
      </c>
    </row>
    <row r="497" spans="1:7" ht="31.2" x14ac:dyDescent="0.3">
      <c r="A497" s="1" t="s">
        <v>431</v>
      </c>
      <c r="B497" s="13" t="s">
        <v>420</v>
      </c>
      <c r="C497" s="168">
        <v>50687034.109999999</v>
      </c>
      <c r="D497" s="12">
        <v>0</v>
      </c>
      <c r="E497" s="12">
        <v>26302828.129999999</v>
      </c>
      <c r="F497" s="15"/>
      <c r="G497" s="34">
        <f t="shared" si="32"/>
        <v>51.892616310747485</v>
      </c>
    </row>
    <row r="498" spans="1:7" ht="31.2" x14ac:dyDescent="0.3">
      <c r="A498" s="1" t="s">
        <v>432</v>
      </c>
      <c r="B498" s="13" t="s">
        <v>421</v>
      </c>
      <c r="C498" s="168">
        <v>85936878.090000004</v>
      </c>
      <c r="D498" s="12">
        <v>0</v>
      </c>
      <c r="E498" s="12">
        <v>5515039.6399999997</v>
      </c>
      <c r="F498" s="15"/>
      <c r="G498" s="34">
        <f t="shared" si="32"/>
        <v>6.4175471143182641</v>
      </c>
    </row>
    <row r="499" spans="1:7" ht="31.2" x14ac:dyDescent="0.3">
      <c r="A499" s="1" t="s">
        <v>433</v>
      </c>
      <c r="B499" s="13" t="s">
        <v>422</v>
      </c>
      <c r="C499" s="168">
        <v>85036.93</v>
      </c>
      <c r="D499" s="12">
        <v>0</v>
      </c>
      <c r="E499" s="12">
        <v>11265938.4</v>
      </c>
      <c r="F499" s="15"/>
      <c r="G499" s="34">
        <f t="shared" si="32"/>
        <v>13248.289184475499</v>
      </c>
    </row>
    <row r="500" spans="1:7" s="159" customFormat="1" ht="51.6" customHeight="1" x14ac:dyDescent="0.3">
      <c r="A500" s="70" t="s">
        <v>1090</v>
      </c>
      <c r="B500" s="101" t="s">
        <v>1091</v>
      </c>
      <c r="C500" s="104">
        <v>739061.29</v>
      </c>
      <c r="D500" s="104">
        <v>0</v>
      </c>
      <c r="E500" s="104">
        <v>0</v>
      </c>
      <c r="F500" s="88"/>
      <c r="G500" s="34">
        <f t="shared" si="32"/>
        <v>0</v>
      </c>
    </row>
    <row r="501" spans="1:7" ht="46.8" x14ac:dyDescent="0.3">
      <c r="A501" s="1" t="s">
        <v>912</v>
      </c>
      <c r="B501" s="13" t="s">
        <v>913</v>
      </c>
      <c r="C501" s="168">
        <v>0</v>
      </c>
      <c r="D501" s="12">
        <v>425222.89</v>
      </c>
      <c r="E501" s="12">
        <v>429532.93</v>
      </c>
      <c r="F501" s="15">
        <f t="shared" si="31"/>
        <v>101.01359548165433</v>
      </c>
      <c r="G501" s="34"/>
    </row>
    <row r="502" spans="1:7" s="122" customFormat="1" ht="66" customHeight="1" x14ac:dyDescent="0.3">
      <c r="A502" s="75" t="s">
        <v>1092</v>
      </c>
      <c r="B502" s="151" t="s">
        <v>1093</v>
      </c>
      <c r="C502" s="210">
        <v>93075.9</v>
      </c>
      <c r="D502" s="210">
        <v>0</v>
      </c>
      <c r="E502" s="210">
        <v>0</v>
      </c>
      <c r="F502" s="132"/>
      <c r="G502" s="34">
        <f t="shared" si="32"/>
        <v>0</v>
      </c>
    </row>
    <row r="503" spans="1:7" ht="46.8" x14ac:dyDescent="0.3">
      <c r="A503" s="1" t="s">
        <v>692</v>
      </c>
      <c r="B503" s="13" t="s">
        <v>693</v>
      </c>
      <c r="C503" s="168">
        <v>142074</v>
      </c>
      <c r="D503" s="12">
        <v>9128.59</v>
      </c>
      <c r="E503" s="12">
        <v>36347.550000000003</v>
      </c>
      <c r="F503" s="15">
        <f t="shared" si="31"/>
        <v>398.17266412447049</v>
      </c>
      <c r="G503" s="34">
        <f t="shared" si="32"/>
        <v>25.583533933020824</v>
      </c>
    </row>
    <row r="504" spans="1:7" ht="46.8" x14ac:dyDescent="0.3">
      <c r="A504" s="1" t="s">
        <v>971</v>
      </c>
      <c r="B504" s="13" t="s">
        <v>970</v>
      </c>
      <c r="C504" s="168">
        <v>0</v>
      </c>
      <c r="D504" s="12">
        <v>0</v>
      </c>
      <c r="E504" s="12">
        <v>19054.740000000002</v>
      </c>
      <c r="F504" s="15"/>
      <c r="G504" s="34"/>
    </row>
    <row r="505" spans="1:7" ht="46.8" x14ac:dyDescent="0.3">
      <c r="A505" s="1" t="s">
        <v>914</v>
      </c>
      <c r="B505" s="13" t="s">
        <v>917</v>
      </c>
      <c r="C505" s="168">
        <v>0</v>
      </c>
      <c r="D505" s="12">
        <v>0</v>
      </c>
      <c r="E505" s="12">
        <v>6462298.5700000003</v>
      </c>
      <c r="F505" s="15"/>
      <c r="G505" s="34"/>
    </row>
    <row r="506" spans="1:7" ht="93.6" x14ac:dyDescent="0.3">
      <c r="A506" s="1" t="s">
        <v>972</v>
      </c>
      <c r="B506" s="13" t="s">
        <v>973</v>
      </c>
      <c r="C506" s="168">
        <v>0</v>
      </c>
      <c r="D506" s="12">
        <v>0</v>
      </c>
      <c r="E506" s="12">
        <v>158550.09</v>
      </c>
      <c r="F506" s="15"/>
      <c r="G506" s="34"/>
    </row>
    <row r="507" spans="1:7" ht="62.4" x14ac:dyDescent="0.3">
      <c r="A507" s="1" t="s">
        <v>915</v>
      </c>
      <c r="B507" s="13" t="s">
        <v>918</v>
      </c>
      <c r="C507" s="168">
        <v>0</v>
      </c>
      <c r="D507" s="12">
        <v>0</v>
      </c>
      <c r="E507" s="12">
        <v>10034233.51</v>
      </c>
      <c r="F507" s="15"/>
      <c r="G507" s="34"/>
    </row>
    <row r="508" spans="1:7" s="145" customFormat="1" ht="62.4" x14ac:dyDescent="0.3">
      <c r="A508" s="197" t="s">
        <v>1094</v>
      </c>
      <c r="B508" s="141" t="s">
        <v>1095</v>
      </c>
      <c r="C508" s="96">
        <v>50</v>
      </c>
      <c r="D508" s="96">
        <v>0</v>
      </c>
      <c r="E508" s="96">
        <v>0</v>
      </c>
      <c r="F508" s="200"/>
      <c r="G508" s="34">
        <f t="shared" si="32"/>
        <v>0</v>
      </c>
    </row>
    <row r="509" spans="1:7" ht="62.4" x14ac:dyDescent="0.3">
      <c r="A509" s="1" t="s">
        <v>916</v>
      </c>
      <c r="B509" s="13" t="s">
        <v>919</v>
      </c>
      <c r="C509" s="168">
        <v>0</v>
      </c>
      <c r="D509" s="12">
        <v>0</v>
      </c>
      <c r="E509" s="12">
        <v>2018.52</v>
      </c>
      <c r="F509" s="15"/>
      <c r="G509" s="34"/>
    </row>
    <row r="510" spans="1:7" s="149" customFormat="1" ht="162" customHeight="1" x14ac:dyDescent="0.3">
      <c r="A510" s="129" t="s">
        <v>1096</v>
      </c>
      <c r="B510" s="92" t="s">
        <v>1097</v>
      </c>
      <c r="C510" s="138">
        <v>2405129.77</v>
      </c>
      <c r="D510" s="138">
        <v>0</v>
      </c>
      <c r="E510" s="138">
        <v>0</v>
      </c>
      <c r="F510" s="37"/>
      <c r="G510" s="34">
        <f t="shared" si="32"/>
        <v>0</v>
      </c>
    </row>
    <row r="511" spans="1:7" ht="52.8" customHeight="1" x14ac:dyDescent="0.3">
      <c r="A511" s="1" t="s">
        <v>434</v>
      </c>
      <c r="B511" s="13" t="s">
        <v>596</v>
      </c>
      <c r="C511" s="168">
        <v>37560141.869999997</v>
      </c>
      <c r="D511" s="12">
        <v>0</v>
      </c>
      <c r="E511" s="12">
        <v>34553412.68</v>
      </c>
      <c r="F511" s="15"/>
      <c r="G511" s="34">
        <f t="shared" si="32"/>
        <v>91.994893947933861</v>
      </c>
    </row>
    <row r="512" spans="1:7" ht="46.8" x14ac:dyDescent="0.3">
      <c r="A512" s="17" t="s">
        <v>329</v>
      </c>
      <c r="B512" s="18" t="s">
        <v>137</v>
      </c>
      <c r="C512" s="167">
        <f>C513</f>
        <v>-123828232.16999997</v>
      </c>
      <c r="D512" s="11">
        <f>D513</f>
        <v>-30799002.869999997</v>
      </c>
      <c r="E512" s="11">
        <f>E513</f>
        <v>-67969954.850000009</v>
      </c>
      <c r="F512" s="16">
        <f t="shared" si="31"/>
        <v>220.68881624803078</v>
      </c>
      <c r="G512" s="89">
        <f t="shared" si="32"/>
        <v>54.890515400951656</v>
      </c>
    </row>
    <row r="513" spans="1:7" ht="34.799999999999997" customHeight="1" x14ac:dyDescent="0.3">
      <c r="A513" s="1" t="s">
        <v>435</v>
      </c>
      <c r="B513" s="2" t="s">
        <v>436</v>
      </c>
      <c r="C513" s="168">
        <f>SUM(C514:C561)</f>
        <v>-123828232.16999997</v>
      </c>
      <c r="D513" s="12">
        <f>SUM(D516:D561)</f>
        <v>-30799002.869999997</v>
      </c>
      <c r="E513" s="12">
        <f>SUM(E515:E561)</f>
        <v>-67969954.850000009</v>
      </c>
      <c r="F513" s="15">
        <f t="shared" si="31"/>
        <v>220.68881624803078</v>
      </c>
      <c r="G513" s="34">
        <f t="shared" si="32"/>
        <v>54.890515400951656</v>
      </c>
    </row>
    <row r="514" spans="1:7" s="71" customFormat="1" ht="46.8" x14ac:dyDescent="0.3">
      <c r="A514" s="111" t="s">
        <v>1098</v>
      </c>
      <c r="B514" s="163" t="s">
        <v>1099</v>
      </c>
      <c r="C514" s="123">
        <v>-656400.24</v>
      </c>
      <c r="D514" s="123">
        <v>0</v>
      </c>
      <c r="E514" s="123">
        <v>0</v>
      </c>
      <c r="F514" s="94"/>
      <c r="G514" s="34">
        <f t="shared" si="32"/>
        <v>0</v>
      </c>
    </row>
    <row r="515" spans="1:7" ht="46.8" x14ac:dyDescent="0.3">
      <c r="A515" s="1" t="s">
        <v>974</v>
      </c>
      <c r="B515" s="2" t="s">
        <v>975</v>
      </c>
      <c r="C515" s="168">
        <v>-152939.95000000001</v>
      </c>
      <c r="D515" s="12">
        <v>0</v>
      </c>
      <c r="E515" s="12">
        <v>-173053.55</v>
      </c>
      <c r="F515" s="15"/>
      <c r="G515" s="34">
        <f t="shared" si="32"/>
        <v>113.15130546335341</v>
      </c>
    </row>
    <row r="516" spans="1:7" ht="93.6" x14ac:dyDescent="0.3">
      <c r="A516" s="1" t="s">
        <v>730</v>
      </c>
      <c r="B516" s="2" t="s">
        <v>731</v>
      </c>
      <c r="C516" s="168">
        <v>-1225278.01</v>
      </c>
      <c r="D516" s="12">
        <v>0</v>
      </c>
      <c r="E516" s="12">
        <v>-3355139.91</v>
      </c>
      <c r="F516" s="15">
        <v>0</v>
      </c>
      <c r="G516" s="34">
        <f t="shared" si="32"/>
        <v>273.8268280845096</v>
      </c>
    </row>
    <row r="517" spans="1:7" s="108" customFormat="1" ht="31.2" x14ac:dyDescent="0.3">
      <c r="A517" s="115" t="s">
        <v>1100</v>
      </c>
      <c r="B517" s="69" t="s">
        <v>1101</v>
      </c>
      <c r="C517" s="142">
        <v>-47710</v>
      </c>
      <c r="D517" s="142">
        <v>0</v>
      </c>
      <c r="E517" s="142">
        <v>0</v>
      </c>
      <c r="F517" s="133"/>
      <c r="G517" s="34">
        <f t="shared" ref="G517:G562" si="35">E517/C517*100</f>
        <v>0</v>
      </c>
    </row>
    <row r="518" spans="1:7" ht="31.2" x14ac:dyDescent="0.3">
      <c r="A518" s="1" t="s">
        <v>921</v>
      </c>
      <c r="B518" s="2" t="s">
        <v>922</v>
      </c>
      <c r="C518" s="168">
        <v>0</v>
      </c>
      <c r="D518" s="12">
        <v>-425222.89</v>
      </c>
      <c r="E518" s="12">
        <v>-425222.89</v>
      </c>
      <c r="F518" s="15">
        <f t="shared" si="31"/>
        <v>100</v>
      </c>
      <c r="G518" s="34"/>
    </row>
    <row r="519" spans="1:7" s="202" customFormat="1" ht="62.4" x14ac:dyDescent="0.3">
      <c r="A519" s="107" t="s">
        <v>1102</v>
      </c>
      <c r="B519" s="59" t="s">
        <v>1103</v>
      </c>
      <c r="C519" s="53">
        <v>-460000</v>
      </c>
      <c r="D519" s="53">
        <v>0</v>
      </c>
      <c r="E519" s="53">
        <v>0</v>
      </c>
      <c r="F519" s="103"/>
      <c r="G519" s="34">
        <f t="shared" si="35"/>
        <v>0</v>
      </c>
    </row>
    <row r="520" spans="1:7" ht="39.6" customHeight="1" x14ac:dyDescent="0.3">
      <c r="A520" s="1" t="s">
        <v>732</v>
      </c>
      <c r="B520" s="13" t="s">
        <v>733</v>
      </c>
      <c r="C520" s="168">
        <v>-59652</v>
      </c>
      <c r="D520" s="12">
        <v>-12259.48</v>
      </c>
      <c r="E520" s="12">
        <v>-12259.48</v>
      </c>
      <c r="F520" s="15">
        <f t="shared" si="31"/>
        <v>100</v>
      </c>
      <c r="G520" s="34">
        <f t="shared" si="35"/>
        <v>20.55166633138872</v>
      </c>
    </row>
    <row r="521" spans="1:7" ht="68.400000000000006" customHeight="1" x14ac:dyDescent="0.3">
      <c r="A521" s="1" t="s">
        <v>598</v>
      </c>
      <c r="B521" s="13" t="s">
        <v>597</v>
      </c>
      <c r="C521" s="168">
        <v>-192271.38</v>
      </c>
      <c r="D521" s="12">
        <v>-65.94</v>
      </c>
      <c r="E521" s="12">
        <v>-65.94</v>
      </c>
      <c r="F521" s="15">
        <f t="shared" si="31"/>
        <v>100</v>
      </c>
      <c r="G521" s="34">
        <f t="shared" si="35"/>
        <v>3.4295275771152212E-2</v>
      </c>
    </row>
    <row r="522" spans="1:7" ht="62.4" x14ac:dyDescent="0.3">
      <c r="A522" s="1" t="s">
        <v>694</v>
      </c>
      <c r="B522" s="13" t="s">
        <v>695</v>
      </c>
      <c r="C522" s="168">
        <v>-73695139.569999993</v>
      </c>
      <c r="D522" s="12">
        <v>-4382244.97</v>
      </c>
      <c r="E522" s="12">
        <v>-4382244.97</v>
      </c>
      <c r="F522" s="15">
        <f t="shared" si="31"/>
        <v>100</v>
      </c>
      <c r="G522" s="34">
        <f t="shared" si="35"/>
        <v>5.946450465484884</v>
      </c>
    </row>
    <row r="523" spans="1:7" ht="46.8" x14ac:dyDescent="0.3">
      <c r="A523" s="1" t="s">
        <v>976</v>
      </c>
      <c r="B523" s="13" t="s">
        <v>977</v>
      </c>
      <c r="C523" s="168">
        <v>-230000</v>
      </c>
      <c r="D523" s="12">
        <v>0</v>
      </c>
      <c r="E523" s="12">
        <v>-659289</v>
      </c>
      <c r="F523" s="15"/>
      <c r="G523" s="34">
        <f t="shared" si="35"/>
        <v>286.64739130434782</v>
      </c>
    </row>
    <row r="524" spans="1:7" s="78" customFormat="1" ht="62.4" x14ac:dyDescent="0.3">
      <c r="A524" s="204" t="s">
        <v>1104</v>
      </c>
      <c r="B524" s="153" t="s">
        <v>1105</v>
      </c>
      <c r="C524" s="161">
        <v>-2984.85</v>
      </c>
      <c r="D524" s="161">
        <v>0</v>
      </c>
      <c r="E524" s="161">
        <v>0</v>
      </c>
      <c r="F524" s="208"/>
      <c r="G524" s="34">
        <f t="shared" si="35"/>
        <v>0</v>
      </c>
    </row>
    <row r="525" spans="1:7" ht="46.8" x14ac:dyDescent="0.3">
      <c r="A525" s="1" t="s">
        <v>1002</v>
      </c>
      <c r="B525" s="13" t="s">
        <v>1003</v>
      </c>
      <c r="C525" s="168">
        <v>-4610.5200000000004</v>
      </c>
      <c r="D525" s="12">
        <v>0</v>
      </c>
      <c r="E525" s="12">
        <v>-467.54</v>
      </c>
      <c r="F525" s="15"/>
      <c r="G525" s="34">
        <f t="shared" si="35"/>
        <v>10.140721653956602</v>
      </c>
    </row>
    <row r="526" spans="1:7" ht="31.2" x14ac:dyDescent="0.3">
      <c r="A526" s="1" t="s">
        <v>614</v>
      </c>
      <c r="B526" s="13" t="s">
        <v>615</v>
      </c>
      <c r="C526" s="168">
        <v>-9844560</v>
      </c>
      <c r="D526" s="12">
        <v>0</v>
      </c>
      <c r="E526" s="12">
        <v>-1.74</v>
      </c>
      <c r="F526" s="15"/>
      <c r="G526" s="34">
        <f t="shared" si="35"/>
        <v>1.7674736097905849E-5</v>
      </c>
    </row>
    <row r="527" spans="1:7" ht="31.2" x14ac:dyDescent="0.3">
      <c r="A527" s="1" t="s">
        <v>696</v>
      </c>
      <c r="B527" s="13" t="s">
        <v>697</v>
      </c>
      <c r="C527" s="168">
        <v>-36766.11</v>
      </c>
      <c r="D527" s="12">
        <v>-9128.59</v>
      </c>
      <c r="E527" s="12">
        <v>-9128.59</v>
      </c>
      <c r="F527" s="15">
        <f t="shared" si="31"/>
        <v>100</v>
      </c>
      <c r="G527" s="34">
        <f t="shared" si="35"/>
        <v>24.828816537838787</v>
      </c>
    </row>
    <row r="528" spans="1:7" ht="46.8" x14ac:dyDescent="0.3">
      <c r="A528" s="1" t="s">
        <v>978</v>
      </c>
      <c r="B528" s="13" t="s">
        <v>979</v>
      </c>
      <c r="C528" s="168">
        <v>-212376.99</v>
      </c>
      <c r="D528" s="12">
        <v>0</v>
      </c>
      <c r="E528" s="12">
        <v>-1210219.93</v>
      </c>
      <c r="F528" s="15"/>
      <c r="G528" s="34">
        <f t="shared" si="35"/>
        <v>569.84512776078043</v>
      </c>
    </row>
    <row r="529" spans="1:7" ht="52.2" customHeight="1" x14ac:dyDescent="0.3">
      <c r="A529" s="1" t="s">
        <v>610</v>
      </c>
      <c r="B529" s="13" t="s">
        <v>599</v>
      </c>
      <c r="C529" s="168">
        <v>-1716191.17</v>
      </c>
      <c r="D529" s="12">
        <v>0</v>
      </c>
      <c r="E529" s="12">
        <v>-507772.08</v>
      </c>
      <c r="F529" s="15"/>
      <c r="G529" s="34">
        <f t="shared" si="35"/>
        <v>29.587151412741509</v>
      </c>
    </row>
    <row r="530" spans="1:7" ht="62.4" x14ac:dyDescent="0.3">
      <c r="A530" s="1" t="s">
        <v>698</v>
      </c>
      <c r="B530" s="13" t="s">
        <v>699</v>
      </c>
      <c r="C530" s="168">
        <v>-1373935.86</v>
      </c>
      <c r="D530" s="12">
        <v>0</v>
      </c>
      <c r="E530" s="12">
        <v>-2113953.44</v>
      </c>
      <c r="F530" s="15"/>
      <c r="G530" s="34">
        <f t="shared" si="35"/>
        <v>153.8611445806502</v>
      </c>
    </row>
    <row r="531" spans="1:7" s="49" customFormat="1" ht="31.2" x14ac:dyDescent="0.3">
      <c r="A531" s="125" t="s">
        <v>1106</v>
      </c>
      <c r="B531" s="121" t="s">
        <v>1107</v>
      </c>
      <c r="C531" s="110">
        <v>-70272.789999999994</v>
      </c>
      <c r="D531" s="110">
        <v>0</v>
      </c>
      <c r="E531" s="110">
        <v>0</v>
      </c>
      <c r="F531" s="105"/>
      <c r="G531" s="34">
        <f t="shared" si="35"/>
        <v>0</v>
      </c>
    </row>
    <row r="532" spans="1:7" ht="31.2" x14ac:dyDescent="0.3">
      <c r="A532" s="1" t="s">
        <v>980</v>
      </c>
      <c r="B532" s="13" t="s">
        <v>981</v>
      </c>
      <c r="C532" s="168">
        <v>0</v>
      </c>
      <c r="D532" s="12">
        <v>0</v>
      </c>
      <c r="E532" s="12">
        <v>-17911.46</v>
      </c>
      <c r="F532" s="15"/>
      <c r="G532" s="34"/>
    </row>
    <row r="533" spans="1:7" ht="31.2" x14ac:dyDescent="0.3">
      <c r="A533" s="1" t="s">
        <v>923</v>
      </c>
      <c r="B533" s="13" t="s">
        <v>924</v>
      </c>
      <c r="C533" s="168">
        <v>0</v>
      </c>
      <c r="D533" s="12">
        <v>0</v>
      </c>
      <c r="E533" s="12">
        <v>-6074560.6600000001</v>
      </c>
      <c r="F533" s="15"/>
      <c r="G533" s="34"/>
    </row>
    <row r="534" spans="1:7" ht="62.4" x14ac:dyDescent="0.3">
      <c r="A534" s="1" t="s">
        <v>925</v>
      </c>
      <c r="B534" s="13" t="s">
        <v>926</v>
      </c>
      <c r="C534" s="168">
        <v>0</v>
      </c>
      <c r="D534" s="12">
        <v>-1475538</v>
      </c>
      <c r="E534" s="12">
        <v>-1498484.35</v>
      </c>
      <c r="F534" s="15">
        <f t="shared" si="31"/>
        <v>101.55511752323561</v>
      </c>
      <c r="G534" s="34"/>
    </row>
    <row r="535" spans="1:7" ht="78" x14ac:dyDescent="0.3">
      <c r="A535" s="1" t="s">
        <v>982</v>
      </c>
      <c r="B535" s="13" t="s">
        <v>983</v>
      </c>
      <c r="C535" s="168">
        <v>0</v>
      </c>
      <c r="D535" s="12">
        <v>0</v>
      </c>
      <c r="E535" s="12">
        <v>-13175346.48</v>
      </c>
      <c r="F535" s="15"/>
      <c r="G535" s="34"/>
    </row>
    <row r="536" spans="1:7" ht="31.2" x14ac:dyDescent="0.3">
      <c r="A536" s="1" t="s">
        <v>437</v>
      </c>
      <c r="B536" s="2" t="s">
        <v>438</v>
      </c>
      <c r="C536" s="168">
        <v>-11726.87</v>
      </c>
      <c r="D536" s="12">
        <v>0</v>
      </c>
      <c r="E536" s="12">
        <v>-2804.71</v>
      </c>
      <c r="F536" s="15"/>
      <c r="G536" s="34">
        <f t="shared" si="35"/>
        <v>23.916953117072161</v>
      </c>
    </row>
    <row r="537" spans="1:7" ht="54" customHeight="1" x14ac:dyDescent="0.3">
      <c r="A537" s="1" t="s">
        <v>439</v>
      </c>
      <c r="B537" s="2" t="s">
        <v>440</v>
      </c>
      <c r="C537" s="168">
        <v>-2170475.6</v>
      </c>
      <c r="D537" s="12">
        <v>0</v>
      </c>
      <c r="E537" s="12">
        <v>-2319041.09</v>
      </c>
      <c r="F537" s="15"/>
      <c r="G537" s="34">
        <f t="shared" si="35"/>
        <v>106.8448357585775</v>
      </c>
    </row>
    <row r="538" spans="1:7" ht="31.2" x14ac:dyDescent="0.3">
      <c r="A538" s="1" t="s">
        <v>330</v>
      </c>
      <c r="B538" s="2" t="s">
        <v>147</v>
      </c>
      <c r="C538" s="168">
        <v>-610297.89</v>
      </c>
      <c r="D538" s="12">
        <v>-300</v>
      </c>
      <c r="E538" s="12">
        <v>-493376.38</v>
      </c>
      <c r="F538" s="15">
        <f t="shared" ref="F538:F562" si="36">E538/D538*100</f>
        <v>164458.79333333333</v>
      </c>
      <c r="G538" s="34">
        <f t="shared" si="35"/>
        <v>80.841895094869159</v>
      </c>
    </row>
    <row r="539" spans="1:7" ht="62.4" x14ac:dyDescent="0.3">
      <c r="A539" s="1" t="s">
        <v>331</v>
      </c>
      <c r="B539" s="2" t="s">
        <v>138</v>
      </c>
      <c r="C539" s="168">
        <v>-1422182.5</v>
      </c>
      <c r="D539" s="12">
        <v>-10000</v>
      </c>
      <c r="E539" s="12">
        <v>-559438.38</v>
      </c>
      <c r="F539" s="15">
        <f>E539/D539*100</f>
        <v>5594.3837999999996</v>
      </c>
      <c r="G539" s="34">
        <f t="shared" si="35"/>
        <v>39.336609752967711</v>
      </c>
    </row>
    <row r="540" spans="1:7" ht="31.2" x14ac:dyDescent="0.3">
      <c r="A540" s="1" t="s">
        <v>927</v>
      </c>
      <c r="B540" s="2" t="s">
        <v>928</v>
      </c>
      <c r="C540" s="168">
        <v>0</v>
      </c>
      <c r="D540" s="12">
        <v>0</v>
      </c>
      <c r="E540" s="12">
        <v>-3668</v>
      </c>
      <c r="F540" s="15"/>
      <c r="G540" s="34"/>
    </row>
    <row r="541" spans="1:7" ht="109.2" x14ac:dyDescent="0.3">
      <c r="A541" s="1" t="s">
        <v>441</v>
      </c>
      <c r="B541" s="2" t="s">
        <v>452</v>
      </c>
      <c r="C541" s="168">
        <v>-56822.5</v>
      </c>
      <c r="D541" s="12">
        <v>-70</v>
      </c>
      <c r="E541" s="12">
        <v>-9070</v>
      </c>
      <c r="F541" s="15">
        <f>E541/D541*100</f>
        <v>12957.142857142859</v>
      </c>
      <c r="G541" s="34">
        <f t="shared" si="35"/>
        <v>15.961986888996435</v>
      </c>
    </row>
    <row r="542" spans="1:7" s="60" customFormat="1" ht="62.4" x14ac:dyDescent="0.3">
      <c r="A542" s="80" t="s">
        <v>1108</v>
      </c>
      <c r="B542" s="193" t="s">
        <v>1109</v>
      </c>
      <c r="C542" s="118">
        <v>-1433.32</v>
      </c>
      <c r="D542" s="118">
        <v>0</v>
      </c>
      <c r="E542" s="118">
        <v>0</v>
      </c>
      <c r="F542" s="99"/>
      <c r="G542" s="34">
        <f t="shared" si="35"/>
        <v>0</v>
      </c>
    </row>
    <row r="543" spans="1:7" ht="62.4" x14ac:dyDescent="0.3">
      <c r="A543" s="1" t="s">
        <v>538</v>
      </c>
      <c r="B543" s="2" t="s">
        <v>537</v>
      </c>
      <c r="C543" s="168">
        <v>-705.3</v>
      </c>
      <c r="D543" s="12">
        <v>0</v>
      </c>
      <c r="E543" s="12">
        <v>-379.65</v>
      </c>
      <c r="F543" s="15"/>
      <c r="G543" s="34">
        <f t="shared" si="35"/>
        <v>53.82815823054019</v>
      </c>
    </row>
    <row r="544" spans="1:7" ht="46.8" x14ac:dyDescent="0.3">
      <c r="A544" s="1" t="s">
        <v>984</v>
      </c>
      <c r="B544" s="2" t="s">
        <v>985</v>
      </c>
      <c r="C544" s="168">
        <v>-65438</v>
      </c>
      <c r="D544" s="12">
        <v>0</v>
      </c>
      <c r="E544" s="12">
        <v>-16828.29</v>
      </c>
      <c r="F544" s="15"/>
      <c r="G544" s="34">
        <f t="shared" si="35"/>
        <v>25.716388031419051</v>
      </c>
    </row>
    <row r="545" spans="1:7" ht="101.4" customHeight="1" x14ac:dyDescent="0.3">
      <c r="A545" s="1" t="s">
        <v>929</v>
      </c>
      <c r="B545" s="2" t="s">
        <v>930</v>
      </c>
      <c r="C545" s="168">
        <v>0</v>
      </c>
      <c r="D545" s="12">
        <v>-15625000</v>
      </c>
      <c r="E545" s="12">
        <v>-15650000</v>
      </c>
      <c r="F545" s="15">
        <f t="shared" ref="F545:F560" si="37">E545/D545*100</f>
        <v>100.16000000000001</v>
      </c>
      <c r="G545" s="34"/>
    </row>
    <row r="546" spans="1:7" ht="46.8" x14ac:dyDescent="0.3">
      <c r="A546" s="1" t="s">
        <v>746</v>
      </c>
      <c r="B546" s="2" t="s">
        <v>747</v>
      </c>
      <c r="C546" s="168">
        <v>-553839.30000000005</v>
      </c>
      <c r="D546" s="12">
        <v>0</v>
      </c>
      <c r="E546" s="12">
        <v>-1119490.57</v>
      </c>
      <c r="F546" s="15"/>
      <c r="G546" s="34">
        <f t="shared" si="35"/>
        <v>202.1327431982526</v>
      </c>
    </row>
    <row r="547" spans="1:7" ht="46.8" x14ac:dyDescent="0.3">
      <c r="A547" s="1" t="s">
        <v>936</v>
      </c>
      <c r="B547" s="2" t="s">
        <v>931</v>
      </c>
      <c r="C547" s="168">
        <v>0</v>
      </c>
      <c r="D547" s="12">
        <v>-940489.8</v>
      </c>
      <c r="E547" s="12">
        <v>-940489.8</v>
      </c>
      <c r="F547" s="15">
        <f t="shared" si="37"/>
        <v>100</v>
      </c>
      <c r="G547" s="34"/>
    </row>
    <row r="548" spans="1:7" ht="62.4" x14ac:dyDescent="0.3">
      <c r="A548" s="1" t="s">
        <v>937</v>
      </c>
      <c r="B548" s="2" t="s">
        <v>932</v>
      </c>
      <c r="C548" s="168">
        <v>0</v>
      </c>
      <c r="D548" s="12">
        <v>-7224.42</v>
      </c>
      <c r="E548" s="12">
        <v>-7642.21</v>
      </c>
      <c r="F548" s="15">
        <f t="shared" si="37"/>
        <v>105.78302479645426</v>
      </c>
      <c r="G548" s="34"/>
    </row>
    <row r="549" spans="1:7" ht="109.2" x14ac:dyDescent="0.3">
      <c r="A549" s="1" t="s">
        <v>938</v>
      </c>
      <c r="B549" s="2" t="s">
        <v>933</v>
      </c>
      <c r="C549" s="168">
        <v>0</v>
      </c>
      <c r="D549" s="12">
        <v>-2170.9899999999998</v>
      </c>
      <c r="E549" s="12">
        <v>-2170.9899999999998</v>
      </c>
      <c r="F549" s="15">
        <f t="shared" si="37"/>
        <v>100</v>
      </c>
      <c r="G549" s="34"/>
    </row>
    <row r="550" spans="1:7" ht="62.4" x14ac:dyDescent="0.3">
      <c r="A550" s="1" t="s">
        <v>986</v>
      </c>
      <c r="B550" s="2" t="s">
        <v>987</v>
      </c>
      <c r="C550" s="168">
        <v>0</v>
      </c>
      <c r="D550" s="12">
        <v>0</v>
      </c>
      <c r="E550" s="12">
        <v>-115684.85</v>
      </c>
      <c r="F550" s="15"/>
      <c r="G550" s="34"/>
    </row>
    <row r="551" spans="1:7" ht="54.6" customHeight="1" x14ac:dyDescent="0.3">
      <c r="A551" s="1" t="s">
        <v>939</v>
      </c>
      <c r="B551" s="2" t="s">
        <v>934</v>
      </c>
      <c r="C551" s="168">
        <v>0</v>
      </c>
      <c r="D551" s="12">
        <v>0</v>
      </c>
      <c r="E551" s="12">
        <v>-2018.52</v>
      </c>
      <c r="F551" s="15"/>
      <c r="G551" s="34"/>
    </row>
    <row r="552" spans="1:7" ht="65.400000000000006" customHeight="1" x14ac:dyDescent="0.3">
      <c r="A552" s="1" t="s">
        <v>940</v>
      </c>
      <c r="B552" s="2" t="s">
        <v>935</v>
      </c>
      <c r="C552" s="168">
        <v>0</v>
      </c>
      <c r="D552" s="12">
        <v>0</v>
      </c>
      <c r="E552" s="12">
        <v>-633820</v>
      </c>
      <c r="F552" s="15"/>
      <c r="G552" s="34"/>
    </row>
    <row r="553" spans="1:7" ht="109.2" x14ac:dyDescent="0.3">
      <c r="A553" s="1" t="s">
        <v>941</v>
      </c>
      <c r="B553" s="2" t="s">
        <v>942</v>
      </c>
      <c r="C553" s="168">
        <v>0</v>
      </c>
      <c r="D553" s="12">
        <v>0</v>
      </c>
      <c r="E553" s="12">
        <v>-0.01</v>
      </c>
      <c r="F553" s="15"/>
      <c r="G553" s="34"/>
    </row>
    <row r="554" spans="1:7" s="143" customFormat="1" ht="93.6" x14ac:dyDescent="0.3">
      <c r="A554" s="35" t="s">
        <v>1110</v>
      </c>
      <c r="B554" s="68" t="s">
        <v>1111</v>
      </c>
      <c r="C554" s="62">
        <v>-329425.46999999997</v>
      </c>
      <c r="D554" s="62">
        <v>0</v>
      </c>
      <c r="E554" s="62">
        <v>0</v>
      </c>
      <c r="F554" s="154"/>
      <c r="G554" s="34">
        <f t="shared" si="35"/>
        <v>0</v>
      </c>
    </row>
    <row r="555" spans="1:7" s="32" customFormat="1" ht="148.19999999999999" customHeight="1" x14ac:dyDescent="0.3">
      <c r="A555" s="102" t="s">
        <v>1112</v>
      </c>
      <c r="B555" s="113" t="s">
        <v>1113</v>
      </c>
      <c r="C555" s="48">
        <v>-2405129.77</v>
      </c>
      <c r="D555" s="48">
        <v>0</v>
      </c>
      <c r="E555" s="48">
        <v>0</v>
      </c>
      <c r="F555" s="85"/>
      <c r="G555" s="34">
        <f t="shared" si="35"/>
        <v>0</v>
      </c>
    </row>
    <row r="556" spans="1:7" s="144" customFormat="1" ht="124.8" x14ac:dyDescent="0.3">
      <c r="A556" s="198" t="s">
        <v>1114</v>
      </c>
      <c r="B556" s="45" t="s">
        <v>1115</v>
      </c>
      <c r="C556" s="79">
        <v>-99358.38</v>
      </c>
      <c r="D556" s="79">
        <v>0</v>
      </c>
      <c r="E556" s="79">
        <v>0</v>
      </c>
      <c r="F556" s="97"/>
      <c r="G556" s="34">
        <f t="shared" si="35"/>
        <v>0</v>
      </c>
    </row>
    <row r="557" spans="1:7" ht="156" x14ac:dyDescent="0.3">
      <c r="A557" s="1" t="s">
        <v>943</v>
      </c>
      <c r="B557" s="2" t="s">
        <v>944</v>
      </c>
      <c r="C557" s="168">
        <v>0</v>
      </c>
      <c r="D557" s="12">
        <v>-7891392.46</v>
      </c>
      <c r="E557" s="12">
        <v>-7891392.46</v>
      </c>
      <c r="F557" s="15">
        <f t="shared" si="37"/>
        <v>100</v>
      </c>
      <c r="G557" s="34"/>
    </row>
    <row r="558" spans="1:7" s="192" customFormat="1" ht="142.80000000000001" customHeight="1" x14ac:dyDescent="0.3">
      <c r="A558" s="56" t="s">
        <v>1116</v>
      </c>
      <c r="B558" s="196" t="s">
        <v>1117</v>
      </c>
      <c r="C558" s="51">
        <v>-24471373.780000001</v>
      </c>
      <c r="D558" s="51">
        <v>0</v>
      </c>
      <c r="E558" s="51">
        <v>0</v>
      </c>
      <c r="F558" s="207"/>
      <c r="G558" s="34">
        <f t="shared" si="35"/>
        <v>0</v>
      </c>
    </row>
    <row r="559" spans="1:7" s="83" customFormat="1" ht="140.4" x14ac:dyDescent="0.3">
      <c r="A559" s="135" t="s">
        <v>1118</v>
      </c>
      <c r="B559" s="199" t="s">
        <v>1119</v>
      </c>
      <c r="C559" s="100">
        <v>-59.51</v>
      </c>
      <c r="D559" s="100">
        <v>0</v>
      </c>
      <c r="E559" s="100">
        <v>0</v>
      </c>
      <c r="F559" s="195"/>
      <c r="G559" s="34">
        <f t="shared" si="35"/>
        <v>0</v>
      </c>
    </row>
    <row r="560" spans="1:7" ht="93.6" x14ac:dyDescent="0.3">
      <c r="A560" s="1" t="s">
        <v>945</v>
      </c>
      <c r="B560" s="2" t="s">
        <v>946</v>
      </c>
      <c r="C560" s="168">
        <v>0</v>
      </c>
      <c r="D560" s="12">
        <v>-17895.330000000002</v>
      </c>
      <c r="E560" s="12">
        <v>-123196.67</v>
      </c>
      <c r="F560" s="15">
        <f t="shared" si="37"/>
        <v>688.42916000990192</v>
      </c>
      <c r="G560" s="34"/>
    </row>
    <row r="561" spans="1:7" ht="46.8" x14ac:dyDescent="0.3">
      <c r="A561" s="1" t="s">
        <v>442</v>
      </c>
      <c r="B561" s="13" t="s">
        <v>443</v>
      </c>
      <c r="C561" s="168">
        <v>-1648874.54</v>
      </c>
      <c r="D561" s="12">
        <v>0</v>
      </c>
      <c r="E561" s="12">
        <v>-4464320.26</v>
      </c>
      <c r="F561" s="15"/>
      <c r="G561" s="34">
        <f t="shared" si="35"/>
        <v>270.74954168435397</v>
      </c>
    </row>
    <row r="562" spans="1:7" ht="20.25" customHeight="1" x14ac:dyDescent="0.3">
      <c r="A562" s="20" t="s">
        <v>29</v>
      </c>
      <c r="B562" s="21"/>
      <c r="C562" s="167">
        <f>C4+C250</f>
        <v>62931345801.519989</v>
      </c>
      <c r="D562" s="11">
        <f>D4+D250</f>
        <v>86224831724.149994</v>
      </c>
      <c r="E562" s="11">
        <f>E4+E250</f>
        <v>70295843998.709991</v>
      </c>
      <c r="F562" s="16">
        <f t="shared" si="36"/>
        <v>81.526217671957966</v>
      </c>
      <c r="G562" s="89">
        <f t="shared" si="35"/>
        <v>111.70243239421099</v>
      </c>
    </row>
    <row r="565" spans="1:7" x14ac:dyDescent="0.3">
      <c r="E565" s="7"/>
    </row>
    <row r="566" spans="1:7" x14ac:dyDescent="0.3">
      <c r="B566" s="9"/>
      <c r="C566" s="39"/>
      <c r="E566" s="5"/>
      <c r="F566" s="5"/>
    </row>
    <row r="570" spans="1:7" x14ac:dyDescent="0.3">
      <c r="B570" s="10"/>
      <c r="C570" s="40"/>
      <c r="D570" s="4"/>
    </row>
    <row r="571" spans="1:7" x14ac:dyDescent="0.3">
      <c r="B571" s="10"/>
      <c r="C571" s="40"/>
      <c r="D571" s="4"/>
    </row>
  </sheetData>
  <mergeCells count="3">
    <mergeCell ref="A562:B562"/>
    <mergeCell ref="A1:G1"/>
    <mergeCell ref="A2:G2"/>
  </mergeCells>
  <pageMargins left="0.31496062992125984" right="0.23622047244094491" top="0.31496062992125984" bottom="0.27559055118110237" header="0.15748031496062992" footer="0.15748031496062992"/>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2023-11-15T08:49:44Z</cp:lastPrinted>
  <dcterms:created xsi:type="dcterms:W3CDTF">2018-12-25T15:55:39Z</dcterms:created>
  <dcterms:modified xsi:type="dcterms:W3CDTF">2023-11-15T14:37:11Z</dcterms:modified>
</cp:coreProperties>
</file>